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rivera\A PUERTO\EXPLOTACION Y DESARROLLO\2016\06 junio 16\Proy Demanda  - Cap Transf\"/>
    </mc:Choice>
  </mc:AlternateContent>
  <bookViews>
    <workbookView xWindow="-45" yWindow="0" windowWidth="13470" windowHeight="12855" tabRatio="429"/>
  </bookViews>
  <sheets>
    <sheet name="pry 2015 modif" sheetId="16" r:id="rId1"/>
  </sheets>
  <calcPr calcId="171027"/>
</workbook>
</file>

<file path=xl/calcChain.xml><?xml version="1.0" encoding="utf-8"?>
<calcChain xmlns="http://schemas.openxmlformats.org/spreadsheetml/2006/main">
  <c r="AD68" i="16" l="1"/>
  <c r="W42" i="16" l="1"/>
  <c r="U42" i="16"/>
  <c r="AF67" i="16" l="1"/>
  <c r="D37" i="16" l="1"/>
  <c r="F37" i="16"/>
  <c r="H37" i="16"/>
  <c r="J37" i="16"/>
  <c r="L37" i="16"/>
  <c r="Z5" i="16"/>
  <c r="Z7" i="16"/>
  <c r="Z9" i="16"/>
  <c r="Z11" i="16"/>
  <c r="Z13" i="16"/>
  <c r="Z15" i="16"/>
  <c r="Z17" i="16"/>
  <c r="AD47" i="16" l="1"/>
  <c r="AD48" i="16" l="1"/>
  <c r="AE47" i="16"/>
  <c r="AD46" i="16"/>
  <c r="AE48" i="16" l="1"/>
  <c r="AE49" i="16" s="1"/>
  <c r="AE50" i="16" s="1"/>
  <c r="AE51" i="16" s="1"/>
  <c r="AE52" i="16" s="1"/>
  <c r="AE53" i="16" s="1"/>
  <c r="AE54" i="16" s="1"/>
  <c r="AE55" i="16" s="1"/>
  <c r="AE56" i="16" s="1"/>
  <c r="AE57" i="16" s="1"/>
  <c r="AE58" i="16" s="1"/>
  <c r="AE59" i="16" s="1"/>
  <c r="AE60" i="16" s="1"/>
  <c r="AE61" i="16" s="1"/>
  <c r="AE62" i="16" s="1"/>
  <c r="AE63" i="16" s="1"/>
  <c r="AE64" i="16" s="1"/>
  <c r="AE65" i="16" s="1"/>
  <c r="AE66" i="16" s="1"/>
  <c r="AD49" i="16"/>
  <c r="AC48" i="16"/>
  <c r="AA48" i="16"/>
  <c r="AB48" i="16"/>
  <c r="Y36" i="16" l="1"/>
  <c r="Y40" i="16"/>
  <c r="Y38" i="16"/>
  <c r="AD50" i="16"/>
  <c r="AC49" i="16"/>
  <c r="AA49" i="16"/>
  <c r="AB49" i="16"/>
  <c r="AA36" i="16" l="1"/>
  <c r="AA42" i="16" s="1"/>
  <c r="AA5" i="16" s="1"/>
  <c r="AB5" i="16" s="1"/>
  <c r="AC5" i="16" s="1"/>
  <c r="AD5" i="16" s="1"/>
  <c r="AE5" i="16" s="1"/>
  <c r="AF5" i="16" s="1"/>
  <c r="AG5" i="16" s="1"/>
  <c r="AH5" i="16" s="1"/>
  <c r="AI5" i="16" s="1"/>
  <c r="AJ5" i="16" s="1"/>
  <c r="AK5" i="16" s="1"/>
  <c r="AL5" i="16" s="1"/>
  <c r="AM5" i="16" s="1"/>
  <c r="AN5" i="16" s="1"/>
  <c r="AO5" i="16" s="1"/>
  <c r="AP5" i="16" s="1"/>
  <c r="AQ5" i="16" s="1"/>
  <c r="AR5" i="16" s="1"/>
  <c r="Y42" i="16"/>
  <c r="AA40" i="16"/>
  <c r="AA38" i="16"/>
  <c r="AD51" i="16"/>
  <c r="AA50" i="16"/>
  <c r="AB50" i="16"/>
  <c r="AC50" i="16"/>
  <c r="AA19" i="16" l="1"/>
  <c r="AA7" i="16"/>
  <c r="AB7" i="16" s="1"/>
  <c r="AC7" i="16" s="1"/>
  <c r="AD7" i="16" s="1"/>
  <c r="AE7" i="16" s="1"/>
  <c r="AF7" i="16" s="1"/>
  <c r="AG7" i="16" s="1"/>
  <c r="AH7" i="16" s="1"/>
  <c r="AI7" i="16" s="1"/>
  <c r="AJ7" i="16" s="1"/>
  <c r="AK7" i="16" s="1"/>
  <c r="AL7" i="16" s="1"/>
  <c r="AM7" i="16" s="1"/>
  <c r="AN7" i="16" s="1"/>
  <c r="AO7" i="16" s="1"/>
  <c r="AP7" i="16" s="1"/>
  <c r="AQ7" i="16" s="1"/>
  <c r="AR7" i="16" s="1"/>
  <c r="AA13" i="16"/>
  <c r="AB13" i="16" s="1"/>
  <c r="AC13" i="16" s="1"/>
  <c r="AD13" i="16" s="1"/>
  <c r="AE13" i="16" s="1"/>
  <c r="AF13" i="16" s="1"/>
  <c r="AG13" i="16" s="1"/>
  <c r="AH13" i="16" s="1"/>
  <c r="AI13" i="16" s="1"/>
  <c r="AJ13" i="16" s="1"/>
  <c r="AK13" i="16" s="1"/>
  <c r="AL13" i="16" s="1"/>
  <c r="AM13" i="16" s="1"/>
  <c r="AN13" i="16" s="1"/>
  <c r="AO13" i="16" s="1"/>
  <c r="AP13" i="16" s="1"/>
  <c r="AQ13" i="16" s="1"/>
  <c r="AR13" i="16" s="1"/>
  <c r="AA9" i="16"/>
  <c r="AB9" i="16" s="1"/>
  <c r="AC9" i="16" s="1"/>
  <c r="AD9" i="16" s="1"/>
  <c r="AE9" i="16" s="1"/>
  <c r="AF9" i="16" s="1"/>
  <c r="AG9" i="16" s="1"/>
  <c r="AH9" i="16" s="1"/>
  <c r="AI9" i="16" s="1"/>
  <c r="AJ9" i="16" s="1"/>
  <c r="AK9" i="16" s="1"/>
  <c r="AL9" i="16" s="1"/>
  <c r="AM9" i="16" s="1"/>
  <c r="AN9" i="16" s="1"/>
  <c r="AO9" i="16" s="1"/>
  <c r="AP9" i="16" s="1"/>
  <c r="AQ9" i="16" s="1"/>
  <c r="AR9" i="16" s="1"/>
  <c r="AB36" i="16"/>
  <c r="AB40" i="16"/>
  <c r="AA17" i="16"/>
  <c r="AB17" i="16" s="1"/>
  <c r="AC17" i="16" s="1"/>
  <c r="AD17" i="16" s="1"/>
  <c r="AE17" i="16" s="1"/>
  <c r="AF17" i="16" s="1"/>
  <c r="AG17" i="16" s="1"/>
  <c r="AH17" i="16" s="1"/>
  <c r="AI17" i="16" s="1"/>
  <c r="AJ17" i="16" s="1"/>
  <c r="AK17" i="16" s="1"/>
  <c r="AL17" i="16" s="1"/>
  <c r="AM17" i="16" s="1"/>
  <c r="AN17" i="16" s="1"/>
  <c r="AO17" i="16" s="1"/>
  <c r="AP17" i="16" s="1"/>
  <c r="AQ17" i="16" s="1"/>
  <c r="AR17" i="16" s="1"/>
  <c r="AA11" i="16"/>
  <c r="AB11" i="16" s="1"/>
  <c r="AC11" i="16" s="1"/>
  <c r="AD11" i="16" s="1"/>
  <c r="AE11" i="16" s="1"/>
  <c r="AF11" i="16" s="1"/>
  <c r="AG11" i="16" s="1"/>
  <c r="AH11" i="16" s="1"/>
  <c r="AI11" i="16" s="1"/>
  <c r="AJ11" i="16" s="1"/>
  <c r="AK11" i="16" s="1"/>
  <c r="AL11" i="16" s="1"/>
  <c r="AM11" i="16" s="1"/>
  <c r="AN11" i="16" s="1"/>
  <c r="AO11" i="16" s="1"/>
  <c r="AP11" i="16" s="1"/>
  <c r="AQ11" i="16" s="1"/>
  <c r="AR11" i="16" s="1"/>
  <c r="AB38" i="16"/>
  <c r="AA15" i="16"/>
  <c r="AB15" i="16" s="1"/>
  <c r="AC15" i="16" s="1"/>
  <c r="AD15" i="16" s="1"/>
  <c r="AE15" i="16" s="1"/>
  <c r="AF15" i="16" s="1"/>
  <c r="AG15" i="16" s="1"/>
  <c r="AH15" i="16" s="1"/>
  <c r="AI15" i="16" s="1"/>
  <c r="AJ15" i="16" s="1"/>
  <c r="AK15" i="16" s="1"/>
  <c r="AL15" i="16" s="1"/>
  <c r="AM15" i="16" s="1"/>
  <c r="AN15" i="16" s="1"/>
  <c r="AO15" i="16" s="1"/>
  <c r="AP15" i="16" s="1"/>
  <c r="AQ15" i="16" s="1"/>
  <c r="AR15" i="16" s="1"/>
  <c r="AD52" i="16"/>
  <c r="AC51" i="16"/>
  <c r="AA51" i="16"/>
  <c r="AB51" i="16"/>
  <c r="AC40" i="16" l="1"/>
  <c r="AC38" i="16"/>
  <c r="AB42" i="16"/>
  <c r="AC36" i="16"/>
  <c r="AD53" i="16"/>
  <c r="AB52" i="16"/>
  <c r="AC52" i="16"/>
  <c r="AA52" i="16"/>
  <c r="AD36" i="16" l="1"/>
  <c r="AD40" i="16"/>
  <c r="AD38" i="16"/>
  <c r="AC42" i="16"/>
  <c r="AD54" i="16"/>
  <c r="AC53" i="16"/>
  <c r="AA53" i="16"/>
  <c r="AB53" i="16"/>
  <c r="AD42" i="16" l="1"/>
  <c r="AE40" i="16"/>
  <c r="AE38" i="16"/>
  <c r="AE36" i="16"/>
  <c r="AD55" i="16"/>
  <c r="AB54" i="16"/>
  <c r="AC54" i="16"/>
  <c r="AA54" i="16"/>
  <c r="AF36" i="16" l="1"/>
  <c r="AF38" i="16"/>
  <c r="AE42" i="16"/>
  <c r="AF40" i="16"/>
  <c r="AD56" i="16"/>
  <c r="AC55" i="16"/>
  <c r="AA55" i="16"/>
  <c r="AB55" i="16"/>
  <c r="R42" i="16"/>
  <c r="P42" i="16"/>
  <c r="N42" i="16"/>
  <c r="L42" i="16"/>
  <c r="J42" i="16"/>
  <c r="H42" i="16"/>
  <c r="F42" i="16"/>
  <c r="D42" i="16"/>
  <c r="C42" i="16"/>
  <c r="L41" i="16"/>
  <c r="J41" i="16"/>
  <c r="H41" i="16"/>
  <c r="F41" i="16"/>
  <c r="D41" i="16"/>
  <c r="L39" i="16"/>
  <c r="J39" i="16"/>
  <c r="H39" i="16"/>
  <c r="F39" i="16"/>
  <c r="D39" i="16"/>
  <c r="U30" i="16"/>
  <c r="R30" i="16"/>
  <c r="P30" i="16"/>
  <c r="N30" i="16"/>
  <c r="L30" i="16"/>
  <c r="J30" i="16"/>
  <c r="H30" i="16"/>
  <c r="F30" i="16"/>
  <c r="D30" i="16"/>
  <c r="C30" i="16"/>
  <c r="U28" i="16"/>
  <c r="R28" i="16"/>
  <c r="P28" i="16"/>
  <c r="N28" i="16"/>
  <c r="L28" i="16"/>
  <c r="J28" i="16"/>
  <c r="H28" i="16"/>
  <c r="F28" i="16"/>
  <c r="D28" i="16"/>
  <c r="C28" i="16"/>
  <c r="U26" i="16"/>
  <c r="R26" i="16"/>
  <c r="P26" i="16"/>
  <c r="N26" i="16"/>
  <c r="L26" i="16"/>
  <c r="J26" i="16"/>
  <c r="H26" i="16"/>
  <c r="F26" i="16"/>
  <c r="D26" i="16"/>
  <c r="C26" i="16"/>
  <c r="U24" i="16"/>
  <c r="R24" i="16"/>
  <c r="P24" i="16"/>
  <c r="P32" i="16" s="1"/>
  <c r="N24" i="16"/>
  <c r="L24" i="16"/>
  <c r="J24" i="16"/>
  <c r="H24" i="16"/>
  <c r="H32" i="16" s="1"/>
  <c r="F24" i="16"/>
  <c r="D24" i="16"/>
  <c r="C24" i="16"/>
  <c r="U20" i="16"/>
  <c r="L19" i="16"/>
  <c r="J19" i="16"/>
  <c r="H19" i="16"/>
  <c r="F19" i="16"/>
  <c r="D19" i="16"/>
  <c r="W30" i="16"/>
  <c r="S18" i="16"/>
  <c r="Q18" i="16"/>
  <c r="O18" i="16"/>
  <c r="M18" i="16"/>
  <c r="K18" i="16"/>
  <c r="I18" i="16"/>
  <c r="G18" i="16"/>
  <c r="E18" i="16"/>
  <c r="L17" i="16"/>
  <c r="J17" i="16"/>
  <c r="H17" i="16"/>
  <c r="F17" i="16"/>
  <c r="D17" i="16"/>
  <c r="W17" i="16"/>
  <c r="S16" i="16"/>
  <c r="Q16" i="16"/>
  <c r="O16" i="16"/>
  <c r="M16" i="16"/>
  <c r="K16" i="16"/>
  <c r="I16" i="16"/>
  <c r="G16" i="16"/>
  <c r="E16" i="16"/>
  <c r="L15" i="16"/>
  <c r="J15" i="16"/>
  <c r="H15" i="16"/>
  <c r="F15" i="16"/>
  <c r="D15" i="16"/>
  <c r="W28" i="16"/>
  <c r="S14" i="16"/>
  <c r="Q14" i="16"/>
  <c r="O14" i="16"/>
  <c r="M14" i="16"/>
  <c r="K14" i="16"/>
  <c r="I14" i="16"/>
  <c r="G14" i="16"/>
  <c r="E14" i="16"/>
  <c r="L13" i="16"/>
  <c r="J13" i="16"/>
  <c r="H13" i="16"/>
  <c r="F13" i="16"/>
  <c r="D13" i="16"/>
  <c r="W13" i="16"/>
  <c r="S12" i="16"/>
  <c r="Q12" i="16"/>
  <c r="O12" i="16"/>
  <c r="M12" i="16"/>
  <c r="K12" i="16"/>
  <c r="I12" i="16"/>
  <c r="G12" i="16"/>
  <c r="E12" i="16"/>
  <c r="L11" i="16"/>
  <c r="J11" i="16"/>
  <c r="H11" i="16"/>
  <c r="F11" i="16"/>
  <c r="D11" i="16"/>
  <c r="W24" i="16"/>
  <c r="S10" i="16"/>
  <c r="Q10" i="16"/>
  <c r="O10" i="16"/>
  <c r="M10" i="16"/>
  <c r="K10" i="16"/>
  <c r="I10" i="16"/>
  <c r="G10" i="16"/>
  <c r="E10" i="16"/>
  <c r="L9" i="16"/>
  <c r="J9" i="16"/>
  <c r="H9" i="16"/>
  <c r="F9" i="16"/>
  <c r="D9" i="16"/>
  <c r="W9" i="16"/>
  <c r="S8" i="16"/>
  <c r="Q8" i="16"/>
  <c r="O8" i="16"/>
  <c r="M8" i="16"/>
  <c r="K8" i="16"/>
  <c r="I8" i="16"/>
  <c r="G8" i="16"/>
  <c r="E8" i="16"/>
  <c r="L7" i="16"/>
  <c r="J7" i="16"/>
  <c r="H7" i="16"/>
  <c r="F7" i="16"/>
  <c r="D7" i="16"/>
  <c r="W7" i="16"/>
  <c r="S6" i="16"/>
  <c r="Q6" i="16"/>
  <c r="O6" i="16"/>
  <c r="M6" i="16"/>
  <c r="K6" i="16"/>
  <c r="I6" i="16"/>
  <c r="G6" i="16"/>
  <c r="E6" i="16"/>
  <c r="L5" i="16"/>
  <c r="J5" i="16"/>
  <c r="H5" i="16"/>
  <c r="F5" i="16"/>
  <c r="D5" i="16"/>
  <c r="W26" i="16"/>
  <c r="S4" i="16"/>
  <c r="Q4" i="16"/>
  <c r="O4" i="16"/>
  <c r="M4" i="16"/>
  <c r="K4" i="16"/>
  <c r="I4" i="16"/>
  <c r="G4" i="16"/>
  <c r="E4" i="16"/>
  <c r="AG36" i="16" l="1"/>
  <c r="AG40" i="16"/>
  <c r="AG42" i="16" s="1"/>
  <c r="AG38" i="16"/>
  <c r="AF42" i="16"/>
  <c r="F32" i="16"/>
  <c r="N32" i="16"/>
  <c r="C32" i="16"/>
  <c r="J32" i="16"/>
  <c r="R32" i="16"/>
  <c r="D32" i="16"/>
  <c r="F33" i="16" s="1"/>
  <c r="L32" i="16"/>
  <c r="F43" i="16"/>
  <c r="J43" i="16"/>
  <c r="D43" i="16"/>
  <c r="H43" i="16"/>
  <c r="L43" i="16"/>
  <c r="H33" i="16"/>
  <c r="AD57" i="16"/>
  <c r="AB56" i="16"/>
  <c r="AC56" i="16"/>
  <c r="AA56" i="16"/>
  <c r="V18" i="16"/>
  <c r="V10" i="16"/>
  <c r="V16" i="16"/>
  <c r="V12" i="16"/>
  <c r="V8" i="16"/>
  <c r="V4" i="16"/>
  <c r="V14" i="16"/>
  <c r="V6" i="16"/>
  <c r="U32" i="16"/>
  <c r="W15" i="16"/>
  <c r="W19" i="16"/>
  <c r="W20" i="16"/>
  <c r="W5" i="16"/>
  <c r="AH40" i="16" l="1"/>
  <c r="AH38" i="16"/>
  <c r="AH36" i="16"/>
  <c r="L33" i="16"/>
  <c r="D33" i="16"/>
  <c r="J33" i="16"/>
  <c r="AD58" i="16"/>
  <c r="AC57" i="16"/>
  <c r="AA57" i="16"/>
  <c r="AB57" i="16"/>
  <c r="X18" i="16"/>
  <c r="Z18" i="16" s="1"/>
  <c r="X6" i="16"/>
  <c r="X16" i="16"/>
  <c r="X12" i="16"/>
  <c r="Z12" i="16" s="1"/>
  <c r="X8" i="16"/>
  <c r="X4" i="16"/>
  <c r="X14" i="16"/>
  <c r="Z14" i="16" s="1"/>
  <c r="X10" i="16"/>
  <c r="W32" i="16"/>
  <c r="W21" i="16"/>
  <c r="AH42" i="16" l="1"/>
  <c r="AI38" i="16"/>
  <c r="AI36" i="16"/>
  <c r="AI40" i="16"/>
  <c r="Z21" i="16"/>
  <c r="Y10" i="16"/>
  <c r="AA10" i="16"/>
  <c r="AC10" i="16"/>
  <c r="AB10" i="16"/>
  <c r="AD10" i="16"/>
  <c r="AE10" i="16"/>
  <c r="AF10" i="16"/>
  <c r="AG10" i="16"/>
  <c r="AH10" i="16"/>
  <c r="Y4" i="16"/>
  <c r="AA4" i="16"/>
  <c r="AC4" i="16"/>
  <c r="AB4" i="16"/>
  <c r="AD4" i="16"/>
  <c r="AE4" i="16"/>
  <c r="AF4" i="16"/>
  <c r="AG4" i="16"/>
  <c r="AH4" i="16"/>
  <c r="Y12" i="16"/>
  <c r="Y13" i="16" s="1"/>
  <c r="AA12" i="16"/>
  <c r="AC12" i="16"/>
  <c r="AB12" i="16"/>
  <c r="AD12" i="16"/>
  <c r="AE12" i="16"/>
  <c r="AF12" i="16"/>
  <c r="AG12" i="16"/>
  <c r="AH12" i="16"/>
  <c r="Y6" i="16"/>
  <c r="Y7" i="16" s="1"/>
  <c r="AA6" i="16"/>
  <c r="AB6" i="16"/>
  <c r="AC6" i="16"/>
  <c r="AD6" i="16"/>
  <c r="AE6" i="16"/>
  <c r="AF6" i="16"/>
  <c r="AG6" i="16"/>
  <c r="AH6" i="16"/>
  <c r="Y14" i="16"/>
  <c r="AA14" i="16"/>
  <c r="AB14" i="16"/>
  <c r="AC14" i="16"/>
  <c r="AD14" i="16"/>
  <c r="AE14" i="16"/>
  <c r="AF14" i="16"/>
  <c r="AG14" i="16"/>
  <c r="AH14" i="16"/>
  <c r="Y8" i="16"/>
  <c r="Y9" i="16" s="1"/>
  <c r="AA8" i="16"/>
  <c r="AC8" i="16"/>
  <c r="AB8" i="16"/>
  <c r="AD8" i="16"/>
  <c r="AE8" i="16"/>
  <c r="AF8" i="16"/>
  <c r="AG8" i="16"/>
  <c r="AH8" i="16"/>
  <c r="Y16" i="16"/>
  <c r="Y17" i="16" s="1"/>
  <c r="AA16" i="16"/>
  <c r="AC16" i="16"/>
  <c r="AB16" i="16"/>
  <c r="AD16" i="16"/>
  <c r="AE16" i="16"/>
  <c r="AF16" i="16"/>
  <c r="AG16" i="16"/>
  <c r="AH16" i="16"/>
  <c r="Y18" i="16"/>
  <c r="Y30" i="16" s="1"/>
  <c r="AA18" i="16"/>
  <c r="AA30" i="16" s="1"/>
  <c r="AC18" i="16"/>
  <c r="AB18" i="16"/>
  <c r="AD18" i="16"/>
  <c r="AE18" i="16"/>
  <c r="AF18" i="16"/>
  <c r="AG18" i="16"/>
  <c r="AH18" i="16"/>
  <c r="AH30" i="16" s="1"/>
  <c r="AD59" i="16"/>
  <c r="AB58" i="16"/>
  <c r="AC58" i="16"/>
  <c r="AA58" i="16"/>
  <c r="AJ40" i="16" l="1"/>
  <c r="AJ36" i="16"/>
  <c r="Y5" i="16"/>
  <c r="AJ38" i="16"/>
  <c r="Y15" i="16"/>
  <c r="AI42" i="16"/>
  <c r="AC19" i="16"/>
  <c r="AC24" i="16"/>
  <c r="Y24" i="16"/>
  <c r="Y11" i="16"/>
  <c r="Y28" i="16"/>
  <c r="Y19" i="16"/>
  <c r="AC20" i="16"/>
  <c r="AC28" i="16"/>
  <c r="AC26" i="16"/>
  <c r="Y26" i="16"/>
  <c r="AC30" i="16"/>
  <c r="Y20" i="16"/>
  <c r="Y21" i="16" s="1"/>
  <c r="AH20" i="16"/>
  <c r="AH26" i="16"/>
  <c r="AB30" i="16"/>
  <c r="AB19" i="16"/>
  <c r="AB20" i="16"/>
  <c r="AB26" i="16"/>
  <c r="AA20" i="16"/>
  <c r="AA26" i="16"/>
  <c r="AA28" i="16"/>
  <c r="AB24" i="16"/>
  <c r="AH28" i="16"/>
  <c r="AB28" i="16"/>
  <c r="AH24" i="16"/>
  <c r="AA24" i="16"/>
  <c r="AD60" i="16"/>
  <c r="AC59" i="16"/>
  <c r="AA59" i="16"/>
  <c r="AB59" i="16"/>
  <c r="AD26" i="16"/>
  <c r="AD20" i="16"/>
  <c r="AD28" i="16"/>
  <c r="AD19" i="16"/>
  <c r="AD30" i="16"/>
  <c r="AD24" i="16"/>
  <c r="AK40" i="16" l="1"/>
  <c r="AK38" i="16"/>
  <c r="AI4" i="16"/>
  <c r="AI14" i="16"/>
  <c r="AI12" i="16"/>
  <c r="AI16" i="16"/>
  <c r="AI10" i="16"/>
  <c r="AI18" i="16"/>
  <c r="AI8" i="16"/>
  <c r="AI6" i="16"/>
  <c r="AJ42" i="16"/>
  <c r="AK36" i="16"/>
  <c r="AK42" i="16" s="1"/>
  <c r="AA21" i="16"/>
  <c r="AD21" i="16"/>
  <c r="Y32" i="16"/>
  <c r="AA32" i="16"/>
  <c r="AB32" i="16"/>
  <c r="AB21" i="16"/>
  <c r="AC21" i="16"/>
  <c r="AC32" i="16"/>
  <c r="AD32" i="16"/>
  <c r="AD61" i="16"/>
  <c r="AB60" i="16"/>
  <c r="AC60" i="16"/>
  <c r="AA60" i="16"/>
  <c r="AE26" i="16"/>
  <c r="AE20" i="16"/>
  <c r="AE21" i="16" s="1"/>
  <c r="AE28" i="16"/>
  <c r="AE30" i="16"/>
  <c r="AE19" i="16"/>
  <c r="AE24" i="16"/>
  <c r="AI28" i="16" l="1"/>
  <c r="AL38" i="16"/>
  <c r="AL40" i="16"/>
  <c r="AI30" i="16"/>
  <c r="AI19" i="16"/>
  <c r="AK16" i="16"/>
  <c r="AK8" i="16"/>
  <c r="AK6" i="16"/>
  <c r="AK12" i="16"/>
  <c r="AK14" i="16"/>
  <c r="AK28" i="16" s="1"/>
  <c r="AK18" i="16"/>
  <c r="AK10" i="16"/>
  <c r="AK4" i="16"/>
  <c r="AL36" i="16"/>
  <c r="AJ14" i="16"/>
  <c r="AJ6" i="16"/>
  <c r="AJ4" i="16"/>
  <c r="AJ18" i="16"/>
  <c r="AJ12" i="16"/>
  <c r="AJ16" i="16"/>
  <c r="AJ8" i="16"/>
  <c r="AJ10" i="16"/>
  <c r="AI24" i="16"/>
  <c r="AI26" i="16"/>
  <c r="AI20" i="16"/>
  <c r="AI21" i="16" s="1"/>
  <c r="AF24" i="16"/>
  <c r="AE32" i="16"/>
  <c r="AD62" i="16"/>
  <c r="AC61" i="16"/>
  <c r="AA61" i="16"/>
  <c r="AB61" i="16"/>
  <c r="AF26" i="16"/>
  <c r="AF20" i="16"/>
  <c r="AF21" i="16" s="1"/>
  <c r="AF28" i="16"/>
  <c r="AF19" i="16"/>
  <c r="AF30" i="16"/>
  <c r="AG26" i="16"/>
  <c r="AG20" i="16"/>
  <c r="AG28" i="16"/>
  <c r="AG30" i="16"/>
  <c r="AG19" i="16"/>
  <c r="AH19" i="16"/>
  <c r="AG24" i="16"/>
  <c r="AK24" i="16" l="1"/>
  <c r="AI32" i="16"/>
  <c r="AJ28" i="16"/>
  <c r="AM38" i="16"/>
  <c r="AK26" i="16"/>
  <c r="AK20" i="16"/>
  <c r="AL42" i="16"/>
  <c r="AM36" i="16"/>
  <c r="AJ24" i="16"/>
  <c r="AJ30" i="16"/>
  <c r="AJ19" i="16"/>
  <c r="AK19" i="16"/>
  <c r="AK30" i="16"/>
  <c r="AM40" i="16"/>
  <c r="AJ26" i="16"/>
  <c r="AJ20" i="16"/>
  <c r="AJ21" i="16" s="1"/>
  <c r="AD63" i="16"/>
  <c r="AB62" i="16"/>
  <c r="AC62" i="16"/>
  <c r="AA62" i="16"/>
  <c r="AH21" i="16"/>
  <c r="AG21" i="16"/>
  <c r="AF32" i="16"/>
  <c r="AM42" i="16" l="1"/>
  <c r="AM4" i="16" s="1"/>
  <c r="AJ32" i="16"/>
  <c r="AK32" i="16"/>
  <c r="AN40" i="16"/>
  <c r="AN36" i="16"/>
  <c r="AL18" i="16"/>
  <c r="AL10" i="16"/>
  <c r="AL16" i="16"/>
  <c r="AL8" i="16"/>
  <c r="AL6" i="16"/>
  <c r="AL12" i="16"/>
  <c r="AL4" i="16"/>
  <c r="AL14" i="16"/>
  <c r="AK21" i="16"/>
  <c r="AM14" i="16"/>
  <c r="AM12" i="16"/>
  <c r="AM10" i="16"/>
  <c r="AM8" i="16"/>
  <c r="AM18" i="16"/>
  <c r="AN38" i="16"/>
  <c r="AG32" i="16"/>
  <c r="AH32" i="16"/>
  <c r="AD64" i="16"/>
  <c r="AC63" i="16"/>
  <c r="AA63" i="16"/>
  <c r="AB63" i="16"/>
  <c r="AM24" i="16" l="1"/>
  <c r="AM16" i="16"/>
  <c r="AM6" i="16"/>
  <c r="AO40" i="16"/>
  <c r="AO38" i="16"/>
  <c r="AL28" i="16"/>
  <c r="AN42" i="16"/>
  <c r="AL20" i="16"/>
  <c r="AL21" i="16" s="1"/>
  <c r="AL26" i="16"/>
  <c r="AM28" i="16"/>
  <c r="AL24" i="16"/>
  <c r="AO36" i="16"/>
  <c r="AM19" i="16"/>
  <c r="AM30" i="16"/>
  <c r="AM26" i="16"/>
  <c r="AL30" i="16"/>
  <c r="AL19" i="16"/>
  <c r="AD65" i="16"/>
  <c r="AA64" i="16"/>
  <c r="AB64" i="16"/>
  <c r="AC64" i="16"/>
  <c r="AM20" i="16" l="1"/>
  <c r="AM21" i="16" s="1"/>
  <c r="AO42" i="16"/>
  <c r="AO6" i="16" s="1"/>
  <c r="AM32" i="16"/>
  <c r="AO14" i="16"/>
  <c r="AO4" i="16"/>
  <c r="AO18" i="16"/>
  <c r="AO10" i="16"/>
  <c r="AO16" i="16"/>
  <c r="AO8" i="16"/>
  <c r="AP40" i="16"/>
  <c r="AP36" i="16"/>
  <c r="AN18" i="16"/>
  <c r="AN10" i="16"/>
  <c r="AN14" i="16"/>
  <c r="AN6" i="16"/>
  <c r="AN16" i="16"/>
  <c r="AN12" i="16"/>
  <c r="AN4" i="16"/>
  <c r="AN8" i="16"/>
  <c r="AP38" i="16"/>
  <c r="AL32" i="16"/>
  <c r="AD66" i="16"/>
  <c r="AC65" i="16"/>
  <c r="AA65" i="16"/>
  <c r="AB65" i="16"/>
  <c r="AO12" i="16" l="1"/>
  <c r="AP42" i="16"/>
  <c r="AP6" i="16" s="1"/>
  <c r="AO24" i="16"/>
  <c r="AO28" i="16"/>
  <c r="AQ36" i="16"/>
  <c r="AN26" i="16"/>
  <c r="AN20" i="16"/>
  <c r="AN21" i="16" s="1"/>
  <c r="AQ40" i="16"/>
  <c r="AN24" i="16"/>
  <c r="AO30" i="16"/>
  <c r="AO19" i="16"/>
  <c r="AN19" i="16"/>
  <c r="AN30" i="16"/>
  <c r="AQ38" i="16"/>
  <c r="AN28" i="16"/>
  <c r="AO20" i="16"/>
  <c r="AO26" i="16"/>
  <c r="AB66" i="16"/>
  <c r="AC66" i="16"/>
  <c r="AA66" i="16"/>
  <c r="AP14" i="16" l="1"/>
  <c r="AO32" i="16"/>
  <c r="AP4" i="16"/>
  <c r="AP26" i="16" s="1"/>
  <c r="AP8" i="16"/>
  <c r="AP18" i="16"/>
  <c r="AP16" i="16"/>
  <c r="AP12" i="16"/>
  <c r="AP10" i="16"/>
  <c r="AP24" i="16" s="1"/>
  <c r="AO21" i="16"/>
  <c r="AR38" i="16"/>
  <c r="AP19" i="16"/>
  <c r="AP30" i="16"/>
  <c r="AP28" i="16"/>
  <c r="AN32" i="16"/>
  <c r="AR36" i="16"/>
  <c r="AR40" i="16"/>
  <c r="AQ42" i="16"/>
  <c r="AP20" i="16" l="1"/>
  <c r="AP21" i="16" s="1"/>
  <c r="AR42" i="16"/>
  <c r="AR8" i="16" s="1"/>
  <c r="AP32" i="16"/>
  <c r="AQ4" i="16"/>
  <c r="AQ10" i="16"/>
  <c r="AQ8" i="16"/>
  <c r="AQ16" i="16"/>
  <c r="AQ14" i="16"/>
  <c r="AQ6" i="16"/>
  <c r="AQ12" i="16"/>
  <c r="AQ18" i="16"/>
  <c r="AR16" i="16" l="1"/>
  <c r="AR12" i="16"/>
  <c r="AR10" i="16"/>
  <c r="AR24" i="16" s="1"/>
  <c r="AR14" i="16"/>
  <c r="AR28" i="16" s="1"/>
  <c r="AR18" i="16"/>
  <c r="AR6" i="16"/>
  <c r="AR4" i="16"/>
  <c r="AQ28" i="16"/>
  <c r="AQ26" i="16"/>
  <c r="AQ20" i="16"/>
  <c r="AQ21" i="16" s="1"/>
  <c r="AR19" i="16"/>
  <c r="AR30" i="16"/>
  <c r="AQ30" i="16"/>
  <c r="AQ19" i="16"/>
  <c r="AQ24" i="16"/>
  <c r="AR20" i="16" l="1"/>
  <c r="AR26" i="16"/>
  <c r="AR32" i="16" s="1"/>
  <c r="AQ32" i="16"/>
  <c r="AR21" i="16"/>
</calcChain>
</file>

<file path=xl/sharedStrings.xml><?xml version="1.0" encoding="utf-8"?>
<sst xmlns="http://schemas.openxmlformats.org/spreadsheetml/2006/main" count="33" uniqueCount="30">
  <si>
    <t>Fraccionada</t>
  </si>
  <si>
    <t>Fraccionado</t>
  </si>
  <si>
    <t>OPERACIÓN</t>
  </si>
  <si>
    <t>Exportación</t>
  </si>
  <si>
    <t>Importación</t>
  </si>
  <si>
    <t>Cabotaje</t>
  </si>
  <si>
    <t>Emb. Bolivia</t>
  </si>
  <si>
    <t>Desemb. Bolivia</t>
  </si>
  <si>
    <t>Embarque Perú</t>
  </si>
  <si>
    <t>Desembarque Perú</t>
  </si>
  <si>
    <t>Total</t>
  </si>
  <si>
    <t>Escenario Tendencial</t>
  </si>
  <si>
    <t>Bolivia</t>
  </si>
  <si>
    <t xml:space="preserve">Regional </t>
  </si>
  <si>
    <t>Perú</t>
  </si>
  <si>
    <t>Otras</t>
  </si>
  <si>
    <t>Contenedorizada</t>
  </si>
  <si>
    <t>Granel</t>
  </si>
  <si>
    <t>Total general</t>
  </si>
  <si>
    <t>Contenedor</t>
  </si>
  <si>
    <t>∆% Anual</t>
  </si>
  <si>
    <t>Cont. Vacíos</t>
  </si>
  <si>
    <t>Capacidad</t>
  </si>
  <si>
    <t>Crec.</t>
  </si>
  <si>
    <t>POR SERVICIO</t>
  </si>
  <si>
    <t>POR MERCADO</t>
  </si>
  <si>
    <t>POR  TIPO DE CARGA</t>
  </si>
  <si>
    <t>CONTEN</t>
  </si>
  <si>
    <t>FRACC</t>
  </si>
  <si>
    <t>GRAN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</si>
</sst>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9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2" xfId="1" applyNumberFormat="1" applyFont="1" applyBorder="1" applyAlignment="1">
      <alignment horizontal="center"/>
    </xf>
    <xf numFmtId="164" fontId="0" fillId="0" borderId="2" xfId="1" applyNumberFormat="1" applyFont="1" applyBorder="1"/>
    <xf numFmtId="0" fontId="0" fillId="0" borderId="0" xfId="0" applyFont="1"/>
    <xf numFmtId="0" fontId="0" fillId="0" borderId="2" xfId="0" applyFont="1" applyBorder="1"/>
    <xf numFmtId="3" fontId="0" fillId="0" borderId="2" xfId="0" applyNumberFormat="1" applyFont="1" applyBorder="1"/>
    <xf numFmtId="3" fontId="5" fillId="0" borderId="2" xfId="0" applyNumberFormat="1" applyFont="1" applyBorder="1" applyAlignment="1">
      <alignment horizontal="right" vertical="top"/>
    </xf>
    <xf numFmtId="164" fontId="0" fillId="0" borderId="0" xfId="1" applyNumberFormat="1" applyFont="1" applyAlignment="1">
      <alignment horizontal="center"/>
    </xf>
    <xf numFmtId="3" fontId="0" fillId="0" borderId="2" xfId="0" applyNumberFormat="1" applyFont="1" applyFill="1" applyBorder="1"/>
    <xf numFmtId="3" fontId="0" fillId="0" borderId="0" xfId="0" applyNumberFormat="1" applyFont="1" applyBorder="1"/>
    <xf numFmtId="3" fontId="5" fillId="0" borderId="2" xfId="0" applyNumberFormat="1" applyFont="1" applyFill="1" applyBorder="1" applyAlignment="1">
      <alignment horizontal="right" vertical="top"/>
    </xf>
    <xf numFmtId="164" fontId="0" fillId="0" borderId="2" xfId="1" applyNumberFormat="1" applyFont="1" applyFill="1" applyBorder="1"/>
    <xf numFmtId="0" fontId="2" fillId="4" borderId="0" xfId="0" applyFont="1" applyFill="1"/>
    <xf numFmtId="164" fontId="0" fillId="7" borderId="2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right" vertical="top"/>
    </xf>
    <xf numFmtId="10" fontId="5" fillId="6" borderId="0" xfId="1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Border="1" applyAlignment="1">
      <alignment horizontal="center" vertical="top"/>
    </xf>
    <xf numFmtId="9" fontId="4" fillId="0" borderId="0" xfId="1" applyNumberFormat="1" applyFont="1" applyBorder="1" applyAlignment="1">
      <alignment horizontal="center" vertical="top"/>
    </xf>
    <xf numFmtId="3" fontId="4" fillId="2" borderId="0" xfId="0" applyNumberFormat="1" applyFont="1" applyFill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164" fontId="5" fillId="2" borderId="2" xfId="1" applyNumberFormat="1" applyFont="1" applyFill="1" applyBorder="1" applyAlignment="1">
      <alignment horizontal="right" vertical="top"/>
    </xf>
    <xf numFmtId="10" fontId="5" fillId="0" borderId="2" xfId="1" applyNumberFormat="1" applyFont="1" applyBorder="1" applyAlignment="1">
      <alignment horizontal="right" vertical="top"/>
    </xf>
    <xf numFmtId="10" fontId="5" fillId="2" borderId="2" xfId="1" applyNumberFormat="1" applyFont="1" applyFill="1" applyBorder="1" applyAlignment="1">
      <alignment horizontal="right" vertical="top"/>
    </xf>
    <xf numFmtId="10" fontId="5" fillId="0" borderId="2" xfId="1" applyNumberFormat="1" applyFont="1" applyFill="1" applyBorder="1" applyAlignment="1">
      <alignment horizontal="right" vertical="top"/>
    </xf>
    <xf numFmtId="3" fontId="5" fillId="2" borderId="2" xfId="0" applyNumberFormat="1" applyFont="1" applyFill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0" borderId="2" xfId="0" applyNumberFormat="1" applyFont="1" applyFill="1" applyBorder="1" applyAlignment="1">
      <alignment horizontal="right" vertical="top"/>
    </xf>
    <xf numFmtId="164" fontId="5" fillId="0" borderId="0" xfId="1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10" fontId="5" fillId="6" borderId="2" xfId="1" applyNumberFormat="1" applyFont="1" applyFill="1" applyBorder="1" applyAlignment="1">
      <alignment horizontal="right" vertical="top"/>
    </xf>
    <xf numFmtId="3" fontId="4" fillId="0" borderId="2" xfId="0" applyNumberFormat="1" applyFont="1" applyBorder="1" applyAlignment="1">
      <alignment horizontal="center" vertical="top"/>
    </xf>
    <xf numFmtId="164" fontId="0" fillId="0" borderId="0" xfId="0" applyNumberFormat="1" applyFont="1" applyAlignment="1">
      <alignment horizontal="center"/>
    </xf>
    <xf numFmtId="164" fontId="5" fillId="0" borderId="2" xfId="0" applyNumberFormat="1" applyFont="1" applyBorder="1" applyAlignment="1">
      <alignment horizontal="center" vertical="top"/>
    </xf>
    <xf numFmtId="164" fontId="0" fillId="0" borderId="2" xfId="1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top"/>
    </xf>
    <xf numFmtId="3" fontId="4" fillId="6" borderId="2" xfId="0" applyNumberFormat="1" applyFont="1" applyFill="1" applyBorder="1" applyAlignment="1">
      <alignment horizontal="right" vertical="top"/>
    </xf>
    <xf numFmtId="3" fontId="2" fillId="0" borderId="2" xfId="0" applyNumberFormat="1" applyFont="1" applyBorder="1"/>
    <xf numFmtId="164" fontId="2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/>
    <xf numFmtId="0" fontId="7" fillId="8" borderId="2" xfId="0" applyFont="1" applyFill="1" applyBorder="1" applyAlignment="1">
      <alignment horizontal="center" vertical="top"/>
    </xf>
    <xf numFmtId="0" fontId="7" fillId="8" borderId="0" xfId="0" applyFont="1" applyFill="1" applyBorder="1" applyAlignment="1">
      <alignment horizontal="center" vertical="top"/>
    </xf>
    <xf numFmtId="0" fontId="6" fillId="8" borderId="0" xfId="0" applyFont="1" applyFill="1"/>
    <xf numFmtId="164" fontId="7" fillId="8" borderId="2" xfId="0" applyNumberFormat="1" applyFont="1" applyFill="1" applyBorder="1" applyAlignment="1">
      <alignment horizontal="center" vertical="top"/>
    </xf>
    <xf numFmtId="3" fontId="4" fillId="0" borderId="1" xfId="0" applyNumberFormat="1" applyFont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/>
    <xf numFmtId="3" fontId="2" fillId="6" borderId="1" xfId="0" applyNumberFormat="1" applyFont="1" applyFill="1" applyBorder="1"/>
    <xf numFmtId="9" fontId="1" fillId="0" borderId="2" xfId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center"/>
    </xf>
    <xf numFmtId="0" fontId="2" fillId="10" borderId="2" xfId="0" applyFont="1" applyFill="1" applyBorder="1" applyAlignment="1">
      <alignment horizontal="center" vertical="top"/>
    </xf>
    <xf numFmtId="0" fontId="2" fillId="10" borderId="2" xfId="0" applyFont="1" applyFill="1" applyBorder="1" applyAlignment="1">
      <alignment horizontal="left" vertical="top"/>
    </xf>
    <xf numFmtId="0" fontId="2" fillId="10" borderId="1" xfId="0" applyFont="1" applyFill="1" applyBorder="1" applyAlignment="1">
      <alignment horizontal="left" vertical="top"/>
    </xf>
    <xf numFmtId="0" fontId="0" fillId="6" borderId="0" xfId="0" applyFill="1"/>
    <xf numFmtId="0" fontId="0" fillId="0" borderId="0" xfId="0" applyFont="1" applyFill="1"/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ont="1"/>
    <xf numFmtId="3" fontId="5" fillId="9" borderId="2" xfId="0" applyNumberFormat="1" applyFont="1" applyFill="1" applyBorder="1" applyAlignment="1">
      <alignment horizontal="right" vertical="top"/>
    </xf>
    <xf numFmtId="0" fontId="0" fillId="9" borderId="2" xfId="0" applyFont="1" applyFill="1" applyBorder="1"/>
    <xf numFmtId="164" fontId="0" fillId="9" borderId="2" xfId="1" applyNumberFormat="1" applyFont="1" applyFill="1" applyBorder="1"/>
    <xf numFmtId="3" fontId="2" fillId="0" borderId="3" xfId="0" applyNumberFormat="1" applyFont="1" applyFill="1" applyBorder="1"/>
    <xf numFmtId="3" fontId="0" fillId="9" borderId="2" xfId="0" applyNumberFormat="1" applyFont="1" applyFill="1" applyBorder="1"/>
    <xf numFmtId="10" fontId="0" fillId="0" borderId="0" xfId="1" applyNumberFormat="1" applyFont="1"/>
    <xf numFmtId="164" fontId="1" fillId="0" borderId="2" xfId="1" applyNumberFormat="1" applyFont="1" applyBorder="1" applyAlignment="1">
      <alignment horizontal="center"/>
    </xf>
    <xf numFmtId="10" fontId="1" fillId="0" borderId="2" xfId="1" applyNumberFormat="1" applyFont="1" applyBorder="1" applyAlignment="1">
      <alignment horizontal="center"/>
    </xf>
    <xf numFmtId="10" fontId="0" fillId="3" borderId="0" xfId="0" applyNumberFormat="1" applyFont="1" applyFill="1" applyAlignment="1">
      <alignment horizontal="right"/>
    </xf>
    <xf numFmtId="0" fontId="7" fillId="11" borderId="2" xfId="0" applyFont="1" applyFill="1" applyBorder="1" applyAlignment="1">
      <alignment horizontal="center" vertical="top"/>
    </xf>
    <xf numFmtId="164" fontId="7" fillId="11" borderId="2" xfId="0" applyNumberFormat="1" applyFont="1" applyFill="1" applyBorder="1" applyAlignment="1">
      <alignment horizontal="center" vertical="top"/>
    </xf>
    <xf numFmtId="164" fontId="0" fillId="9" borderId="2" xfId="1" applyNumberFormat="1" applyFont="1" applyFill="1" applyBorder="1" applyAlignment="1">
      <alignment horizontal="center"/>
    </xf>
    <xf numFmtId="3" fontId="2" fillId="9" borderId="2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164" fontId="4" fillId="7" borderId="2" xfId="0" applyNumberFormat="1" applyFont="1" applyFill="1" applyBorder="1" applyAlignment="1">
      <alignment horizontal="center" vertical="top"/>
    </xf>
    <xf numFmtId="164" fontId="5" fillId="7" borderId="2" xfId="0" applyNumberFormat="1" applyFont="1" applyFill="1" applyBorder="1" applyAlignment="1">
      <alignment horizontal="center" vertical="top"/>
    </xf>
    <xf numFmtId="164" fontId="2" fillId="7" borderId="2" xfId="0" applyNumberFormat="1" applyFont="1" applyFill="1" applyBorder="1" applyAlignment="1">
      <alignment horizontal="center"/>
    </xf>
    <xf numFmtId="3" fontId="0" fillId="6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3" fontId="0" fillId="6" borderId="0" xfId="0" applyNumberFormat="1" applyFill="1" applyAlignment="1"/>
    <xf numFmtId="3" fontId="0" fillId="5" borderId="0" xfId="0" applyNumberFormat="1" applyFill="1" applyAlignment="1"/>
    <xf numFmtId="3" fontId="0" fillId="0" borderId="0" xfId="0" applyNumberFormat="1" applyFill="1" applyAlignment="1"/>
    <xf numFmtId="10" fontId="5" fillId="12" borderId="2" xfId="0" applyNumberFormat="1" applyFont="1" applyFill="1" applyBorder="1" applyAlignment="1">
      <alignment horizontal="center" vertical="top"/>
    </xf>
    <xf numFmtId="0" fontId="2" fillId="10" borderId="0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164" fontId="0" fillId="13" borderId="0" xfId="1" applyNumberFormat="1" applyFont="1" applyFill="1" applyAlignment="1">
      <alignment horizontal="center"/>
    </xf>
    <xf numFmtId="164" fontId="0" fillId="13" borderId="0" xfId="0" applyNumberFormat="1" applyFont="1" applyFill="1" applyAlignment="1">
      <alignment horizontal="center"/>
    </xf>
  </cellXfs>
  <cellStyles count="5">
    <cellStyle name="Millares 3" xfId="3"/>
    <cellStyle name="Normal" xfId="0" builtinId="0"/>
    <cellStyle name="Normal 2" xfId="4"/>
    <cellStyle name="Normal 3" xfId="2"/>
    <cellStyle name="Porcentaje" xfId="1" builtinId="5"/>
  </cellStyles>
  <dxfs count="0"/>
  <tableStyles count="0" defaultTableStyle="TableStyleMedium9" defaultPivotStyle="PivotStyleLight16"/>
  <colors>
    <mruColors>
      <color rgb="FFFFFFCC"/>
      <color rgb="FF990000"/>
      <color rgb="FFDEA900"/>
      <color rgb="FFFFFF99"/>
      <color rgb="FF0000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70"/>
  <sheetViews>
    <sheetView showGridLines="0" tabSelected="1" zoomScale="80" zoomScaleNormal="80" workbookViewId="0">
      <selection activeCell="AH46" sqref="AH46"/>
    </sheetView>
  </sheetViews>
  <sheetFormatPr baseColWidth="10" defaultRowHeight="15" x14ac:dyDescent="0.25"/>
  <cols>
    <col min="1" max="1" width="1.140625" style="6" customWidth="1"/>
    <col min="2" max="2" width="30" style="6" customWidth="1"/>
    <col min="3" max="3" width="14.140625" style="6" hidden="1" customWidth="1"/>
    <col min="4" max="5" width="13.42578125" style="6" hidden="1" customWidth="1"/>
    <col min="6" max="7" width="13" style="6" hidden="1" customWidth="1"/>
    <col min="8" max="9" width="13.42578125" style="6" hidden="1" customWidth="1"/>
    <col min="10" max="13" width="13" style="6" hidden="1" customWidth="1"/>
    <col min="14" max="15" width="14" style="6" hidden="1" customWidth="1"/>
    <col min="16" max="17" width="14.42578125" style="6" hidden="1" customWidth="1"/>
    <col min="18" max="18" width="14.140625" style="6" hidden="1" customWidth="1"/>
    <col min="19" max="19" width="7.28515625" style="6" hidden="1" customWidth="1"/>
    <col min="20" max="20" width="3.5703125" style="6" customWidth="1"/>
    <col min="21" max="21" width="14.28515625" style="6" customWidth="1"/>
    <col min="22" max="22" width="6.5703125" style="38" bestFit="1" customWidth="1"/>
    <col min="23" max="23" width="11.5703125" style="6" bestFit="1" customWidth="1"/>
    <col min="24" max="24" width="7.7109375" style="38" bestFit="1" customWidth="1"/>
    <col min="25" max="25" width="9.85546875" style="6" bestFit="1" customWidth="1"/>
    <col min="26" max="26" width="8.7109375" style="38" bestFit="1" customWidth="1"/>
    <col min="27" max="27" width="11.5703125" style="6" bestFit="1" customWidth="1"/>
    <col min="28" max="28" width="11.140625" style="6" bestFit="1" customWidth="1"/>
    <col min="29" max="29" width="11.5703125" style="6" bestFit="1" customWidth="1"/>
    <col min="30" max="30" width="11.140625" style="6" bestFit="1" customWidth="1"/>
    <col min="31" max="31" width="11.5703125" style="6" bestFit="1" customWidth="1"/>
    <col min="32" max="32" width="11.140625" style="6" bestFit="1" customWidth="1"/>
    <col min="33" max="33" width="10.7109375" style="6" bestFit="1" customWidth="1"/>
    <col min="34" max="35" width="11.5703125" style="6" bestFit="1" customWidth="1"/>
    <col min="36" max="36" width="11.140625" style="6" bestFit="1" customWidth="1"/>
    <col min="37" max="41" width="11.5703125" style="6" bestFit="1" customWidth="1"/>
    <col min="42" max="42" width="11.140625" style="6" bestFit="1" customWidth="1"/>
    <col min="43" max="44" width="11.5703125" style="6" bestFit="1" customWidth="1"/>
    <col min="45" max="45" width="13.85546875" style="6" customWidth="1"/>
    <col min="46" max="16384" width="11.42578125" style="6"/>
  </cols>
  <sheetData>
    <row r="1" spans="2:44" x14ac:dyDescent="0.25">
      <c r="B1" s="15" t="s">
        <v>11</v>
      </c>
    </row>
    <row r="2" spans="2:44" s="65" customFormat="1" x14ac:dyDescent="0.25">
      <c r="B2" s="81" t="s">
        <v>24</v>
      </c>
      <c r="V2" s="66"/>
      <c r="X2" s="66"/>
      <c r="Z2" s="66"/>
    </row>
    <row r="3" spans="2:44" x14ac:dyDescent="0.25">
      <c r="B3" s="61" t="s">
        <v>2</v>
      </c>
      <c r="C3" s="47">
        <v>2014</v>
      </c>
      <c r="D3" s="47">
        <v>2015</v>
      </c>
      <c r="E3" s="47"/>
      <c r="F3" s="47">
        <v>2016</v>
      </c>
      <c r="G3" s="47"/>
      <c r="H3" s="47">
        <v>2017</v>
      </c>
      <c r="I3" s="47"/>
      <c r="J3" s="47">
        <v>2018</v>
      </c>
      <c r="K3" s="47"/>
      <c r="L3" s="47">
        <v>2019</v>
      </c>
      <c r="M3" s="47"/>
      <c r="N3" s="47">
        <v>2024</v>
      </c>
      <c r="O3" s="47"/>
      <c r="P3" s="47">
        <v>2029</v>
      </c>
      <c r="Q3" s="47"/>
      <c r="R3" s="47">
        <v>2034</v>
      </c>
      <c r="S3" s="48"/>
      <c r="T3" s="49"/>
      <c r="U3" s="47">
        <v>2014</v>
      </c>
      <c r="V3" s="50"/>
      <c r="W3" s="47">
        <v>2015</v>
      </c>
      <c r="X3" s="50"/>
      <c r="Y3" s="47">
        <v>2016</v>
      </c>
      <c r="Z3" s="50"/>
      <c r="AA3" s="47">
        <v>2017</v>
      </c>
      <c r="AB3" s="47">
        <v>2018</v>
      </c>
      <c r="AC3" s="47">
        <v>2019</v>
      </c>
      <c r="AD3" s="47">
        <v>2020</v>
      </c>
      <c r="AE3" s="47">
        <v>2021</v>
      </c>
      <c r="AF3" s="47">
        <v>2022</v>
      </c>
      <c r="AG3" s="47">
        <v>2023</v>
      </c>
      <c r="AH3" s="47">
        <v>2024</v>
      </c>
      <c r="AI3" s="47">
        <v>2025</v>
      </c>
      <c r="AJ3" s="47">
        <v>2026</v>
      </c>
      <c r="AK3" s="47">
        <v>2027</v>
      </c>
      <c r="AL3" s="47">
        <v>2028</v>
      </c>
      <c r="AM3" s="47">
        <v>2029</v>
      </c>
      <c r="AN3" s="47">
        <v>2030</v>
      </c>
      <c r="AO3" s="47">
        <v>2031</v>
      </c>
      <c r="AP3" s="47">
        <v>2032</v>
      </c>
      <c r="AQ3" s="47">
        <v>2033</v>
      </c>
      <c r="AR3" s="47">
        <v>2034</v>
      </c>
    </row>
    <row r="4" spans="2:44" x14ac:dyDescent="0.25">
      <c r="B4" s="62" t="s">
        <v>3</v>
      </c>
      <c r="C4" s="9">
        <v>165878</v>
      </c>
      <c r="D4" s="9">
        <v>173676</v>
      </c>
      <c r="E4" s="26">
        <f>D4/D20</f>
        <v>5.1895555100705336E-2</v>
      </c>
      <c r="F4" s="9">
        <v>182003</v>
      </c>
      <c r="G4" s="26">
        <f>F4/F20</f>
        <v>5.0838656406738299E-2</v>
      </c>
      <c r="H4" s="9">
        <v>197574</v>
      </c>
      <c r="I4" s="26">
        <f>H4/H20</f>
        <v>5.286685218880445E-2</v>
      </c>
      <c r="J4" s="9">
        <v>198060</v>
      </c>
      <c r="K4" s="26">
        <f>J4/J20</f>
        <v>5.1096961941715514E-2</v>
      </c>
      <c r="L4" s="9">
        <v>198552</v>
      </c>
      <c r="M4" s="26">
        <f>L4/L20</f>
        <v>4.9372327505691871E-2</v>
      </c>
      <c r="N4" s="13">
        <v>201084</v>
      </c>
      <c r="O4" s="26">
        <f>N4/N20</f>
        <v>4.2961388290968523E-2</v>
      </c>
      <c r="P4" s="9">
        <v>203745</v>
      </c>
      <c r="Q4" s="26">
        <f>P4/P20</f>
        <v>3.8071379000676052E-2</v>
      </c>
      <c r="R4" s="9">
        <v>206542</v>
      </c>
      <c r="S4" s="26">
        <f>R4/R20</f>
        <v>3.3787432420472947E-2</v>
      </c>
      <c r="U4" s="68">
        <v>170470</v>
      </c>
      <c r="V4" s="26">
        <f>U4/U20</f>
        <v>5.5439507779645597E-2</v>
      </c>
      <c r="W4" s="68">
        <v>262605</v>
      </c>
      <c r="X4" s="26">
        <f>W4/W20</f>
        <v>8.5414221815144506E-2</v>
      </c>
      <c r="Y4" s="9">
        <f>$Y$42*Z4</f>
        <v>272830.19500000001</v>
      </c>
      <c r="Z4" s="92">
        <v>8.5000000000000006E-2</v>
      </c>
      <c r="AA4" s="9">
        <f t="shared" ref="AA4:AR4" si="0">AA42*$Z$4</f>
        <v>284834.72358000005</v>
      </c>
      <c r="AB4" s="9">
        <f t="shared" si="0"/>
        <v>297367.45141752006</v>
      </c>
      <c r="AC4" s="9">
        <f t="shared" si="0"/>
        <v>310451.6192798909</v>
      </c>
      <c r="AD4" s="9">
        <f t="shared" si="0"/>
        <v>320696.52271612728</v>
      </c>
      <c r="AE4" s="9">
        <f t="shared" si="0"/>
        <v>331279.50796575949</v>
      </c>
      <c r="AF4" s="9">
        <f t="shared" si="0"/>
        <v>342211.73172862956</v>
      </c>
      <c r="AG4" s="9">
        <f t="shared" si="0"/>
        <v>353504.7188756743</v>
      </c>
      <c r="AH4" s="9">
        <f t="shared" si="0"/>
        <v>365170.37459857162</v>
      </c>
      <c r="AI4" s="9">
        <f t="shared" si="0"/>
        <v>375029.974712733</v>
      </c>
      <c r="AJ4" s="9">
        <f t="shared" si="0"/>
        <v>385155.78402997676</v>
      </c>
      <c r="AK4" s="9">
        <f t="shared" si="0"/>
        <v>395554.99019878608</v>
      </c>
      <c r="AL4" s="9">
        <f t="shared" si="0"/>
        <v>406234.9749341532</v>
      </c>
      <c r="AM4" s="9">
        <f t="shared" si="0"/>
        <v>417203.31925737543</v>
      </c>
      <c r="AN4" s="9">
        <f t="shared" si="0"/>
        <v>427216.19891955244</v>
      </c>
      <c r="AO4" s="9">
        <f t="shared" si="0"/>
        <v>437469.38769362168</v>
      </c>
      <c r="AP4" s="9">
        <f t="shared" si="0"/>
        <v>447968.6529982686</v>
      </c>
      <c r="AQ4" s="9">
        <f t="shared" si="0"/>
        <v>458719.90067022707</v>
      </c>
      <c r="AR4" s="9">
        <f t="shared" si="0"/>
        <v>469729.17828631256</v>
      </c>
    </row>
    <row r="5" spans="2:44" hidden="1" x14ac:dyDescent="0.25">
      <c r="B5" s="62"/>
      <c r="C5" s="9"/>
      <c r="D5" s="27">
        <f>D4/C4-1</f>
        <v>4.7010453465800239E-2</v>
      </c>
      <c r="E5" s="28"/>
      <c r="F5" s="27">
        <f>F4/D4-1</f>
        <v>4.7945599852599052E-2</v>
      </c>
      <c r="G5" s="28"/>
      <c r="H5" s="27">
        <f>H4/F4-1</f>
        <v>8.555353483184347E-2</v>
      </c>
      <c r="I5" s="28"/>
      <c r="J5" s="27">
        <f>J4/H4-1</f>
        <v>2.4598378329132586E-3</v>
      </c>
      <c r="K5" s="28"/>
      <c r="L5" s="27">
        <f t="shared" ref="L5" si="1">L4/J4-1</f>
        <v>2.484095728567004E-3</v>
      </c>
      <c r="M5" s="28"/>
      <c r="N5" s="29">
        <v>2.5375552253413323E-3</v>
      </c>
      <c r="O5" s="28"/>
      <c r="P5" s="29">
        <v>2.6327548404958888E-3</v>
      </c>
      <c r="Q5" s="28"/>
      <c r="R5" s="29">
        <v>2.7306353298736014E-3</v>
      </c>
      <c r="S5" s="28"/>
      <c r="U5" s="69"/>
      <c r="V5" s="28"/>
      <c r="W5" s="70">
        <f>W4/U4-1</f>
        <v>0.54047633014606666</v>
      </c>
      <c r="X5" s="28"/>
      <c r="Y5" s="5">
        <f>Y4/W4-1</f>
        <v>3.8937548790007881E-2</v>
      </c>
      <c r="Z5" s="92">
        <f t="shared" ref="Z5:Z18" si="2">(V5+X5)/2</f>
        <v>0</v>
      </c>
      <c r="AA5" s="9">
        <f>$AA$42*Z5</f>
        <v>0</v>
      </c>
      <c r="AB5" s="9">
        <f t="shared" ref="AB5:AR5" si="3">$AA$42*AA5</f>
        <v>0</v>
      </c>
      <c r="AC5" s="9">
        <f t="shared" si="3"/>
        <v>0</v>
      </c>
      <c r="AD5" s="9">
        <f t="shared" si="3"/>
        <v>0</v>
      </c>
      <c r="AE5" s="9">
        <f t="shared" si="3"/>
        <v>0</v>
      </c>
      <c r="AF5" s="9">
        <f t="shared" si="3"/>
        <v>0</v>
      </c>
      <c r="AG5" s="9">
        <f t="shared" si="3"/>
        <v>0</v>
      </c>
      <c r="AH5" s="9">
        <f t="shared" si="3"/>
        <v>0</v>
      </c>
      <c r="AI5" s="9">
        <f t="shared" si="3"/>
        <v>0</v>
      </c>
      <c r="AJ5" s="9">
        <f t="shared" si="3"/>
        <v>0</v>
      </c>
      <c r="AK5" s="9">
        <f t="shared" si="3"/>
        <v>0</v>
      </c>
      <c r="AL5" s="9">
        <f t="shared" si="3"/>
        <v>0</v>
      </c>
      <c r="AM5" s="9">
        <f t="shared" si="3"/>
        <v>0</v>
      </c>
      <c r="AN5" s="9">
        <f t="shared" si="3"/>
        <v>0</v>
      </c>
      <c r="AO5" s="9">
        <f t="shared" si="3"/>
        <v>0</v>
      </c>
      <c r="AP5" s="9">
        <f t="shared" si="3"/>
        <v>0</v>
      </c>
      <c r="AQ5" s="9">
        <f t="shared" si="3"/>
        <v>0</v>
      </c>
      <c r="AR5" s="9">
        <f t="shared" si="3"/>
        <v>0</v>
      </c>
    </row>
    <row r="6" spans="2:44" x14ac:dyDescent="0.25">
      <c r="B6" s="62" t="s">
        <v>4</v>
      </c>
      <c r="C6" s="9">
        <v>139816</v>
      </c>
      <c r="D6" s="9">
        <v>139835</v>
      </c>
      <c r="E6" s="26">
        <f>D6/D20</f>
        <v>4.1783637045458961E-2</v>
      </c>
      <c r="F6" s="9">
        <v>139856</v>
      </c>
      <c r="G6" s="30">
        <f>F6/F20</f>
        <v>3.9065790840924555E-2</v>
      </c>
      <c r="H6" s="9">
        <v>139877</v>
      </c>
      <c r="I6" s="26">
        <f>H6/H20</f>
        <v>3.7428288558278927E-2</v>
      </c>
      <c r="J6" s="9">
        <v>141787</v>
      </c>
      <c r="K6" s="26">
        <f>J6/J20</f>
        <v>3.6579243374886487E-2</v>
      </c>
      <c r="L6" s="9">
        <v>143727</v>
      </c>
      <c r="M6" s="26">
        <f>L6/L20</f>
        <v>3.5739436094376159E-2</v>
      </c>
      <c r="N6" s="13">
        <v>153887</v>
      </c>
      <c r="O6" s="26">
        <f>N6/N20</f>
        <v>3.2877798133776302E-2</v>
      </c>
      <c r="P6" s="13">
        <v>164867</v>
      </c>
      <c r="Q6" s="26">
        <f>P6/P20</f>
        <v>3.0806714479886421E-2</v>
      </c>
      <c r="R6" s="13">
        <v>176740</v>
      </c>
      <c r="S6" s="26">
        <f>R6/R20</f>
        <v>2.8912234828724372E-2</v>
      </c>
      <c r="U6" s="68">
        <v>118382</v>
      </c>
      <c r="V6" s="26">
        <f>U6/U20</f>
        <v>3.8499676247844228E-2</v>
      </c>
      <c r="W6" s="68">
        <v>124803</v>
      </c>
      <c r="X6" s="26">
        <f>W6/W20</f>
        <v>4.0593100379640444E-2</v>
      </c>
      <c r="Y6" s="9">
        <f>$Y$42*Z6</f>
        <v>144439.51499999998</v>
      </c>
      <c r="Z6" s="92">
        <v>4.4999999999999998E-2</v>
      </c>
      <c r="AA6" s="9">
        <f t="shared" ref="AA6:AR6" si="4">AA42*$Z$6</f>
        <v>150794.85365999999</v>
      </c>
      <c r="AB6" s="9">
        <f t="shared" si="4"/>
        <v>157429.82722104</v>
      </c>
      <c r="AC6" s="9">
        <f t="shared" si="4"/>
        <v>164356.73961876577</v>
      </c>
      <c r="AD6" s="9">
        <f t="shared" si="4"/>
        <v>169780.51202618502</v>
      </c>
      <c r="AE6" s="9">
        <f t="shared" si="4"/>
        <v>175383.26892304912</v>
      </c>
      <c r="AF6" s="9">
        <f t="shared" si="4"/>
        <v>181170.91679750977</v>
      </c>
      <c r="AG6" s="9">
        <f t="shared" si="4"/>
        <v>187149.55705182755</v>
      </c>
      <c r="AH6" s="9">
        <f t="shared" si="4"/>
        <v>193325.49243453788</v>
      </c>
      <c r="AI6" s="9">
        <f t="shared" si="4"/>
        <v>198545.2807302704</v>
      </c>
      <c r="AJ6" s="9">
        <f t="shared" si="4"/>
        <v>203906.00330998769</v>
      </c>
      <c r="AK6" s="9">
        <f t="shared" si="4"/>
        <v>209411.46539935732</v>
      </c>
      <c r="AL6" s="9">
        <f t="shared" si="4"/>
        <v>215065.57496513991</v>
      </c>
      <c r="AM6" s="9">
        <f t="shared" si="4"/>
        <v>220872.34548919872</v>
      </c>
      <c r="AN6" s="9">
        <f t="shared" si="4"/>
        <v>226173.28178093952</v>
      </c>
      <c r="AO6" s="9">
        <f t="shared" si="4"/>
        <v>231601.44054368205</v>
      </c>
      <c r="AP6" s="9">
        <f t="shared" si="4"/>
        <v>237159.87511673043</v>
      </c>
      <c r="AQ6" s="9">
        <f t="shared" si="4"/>
        <v>242851.71211953193</v>
      </c>
      <c r="AR6" s="9">
        <f t="shared" si="4"/>
        <v>248680.15321040072</v>
      </c>
    </row>
    <row r="7" spans="2:44" hidden="1" x14ac:dyDescent="0.25">
      <c r="B7" s="62"/>
      <c r="C7" s="9"/>
      <c r="D7" s="27">
        <f>D6/C6-1</f>
        <v>1.3589288779547459E-4</v>
      </c>
      <c r="E7" s="28"/>
      <c r="F7" s="27">
        <f>F6/D6-1</f>
        <v>1.5017699431463249E-4</v>
      </c>
      <c r="G7" s="28"/>
      <c r="H7" s="27">
        <f>H6/F6-1</f>
        <v>1.5015444457144866E-4</v>
      </c>
      <c r="I7" s="28"/>
      <c r="J7" s="27">
        <f>J6/H6-1</f>
        <v>1.3654853907361542E-2</v>
      </c>
      <c r="K7" s="28"/>
      <c r="L7" s="27">
        <f t="shared" ref="L7" si="5">L6/J6-1</f>
        <v>1.3682495574347531E-2</v>
      </c>
      <c r="M7" s="28"/>
      <c r="N7" s="29">
        <v>1.3754312040502755E-2</v>
      </c>
      <c r="O7" s="28"/>
      <c r="P7" s="29">
        <v>1.3879543305328899E-2</v>
      </c>
      <c r="Q7" s="28"/>
      <c r="R7" s="29">
        <v>1.400529519436919E-2</v>
      </c>
      <c r="S7" s="28"/>
      <c r="U7" s="69"/>
      <c r="V7" s="28"/>
      <c r="W7" s="70">
        <f>W6/U6-1</f>
        <v>5.4239664813907629E-2</v>
      </c>
      <c r="X7" s="28"/>
      <c r="Y7" s="5">
        <f>Y6/W6-1</f>
        <v>0.15734008797865418</v>
      </c>
      <c r="Z7" s="92">
        <f t="shared" si="2"/>
        <v>0</v>
      </c>
      <c r="AA7" s="9">
        <f>$AA$42*Z7</f>
        <v>0</v>
      </c>
      <c r="AB7" s="9">
        <f t="shared" ref="AB7:AR7" si="6">$AA$42*AA7</f>
        <v>0</v>
      </c>
      <c r="AC7" s="9">
        <f t="shared" si="6"/>
        <v>0</v>
      </c>
      <c r="AD7" s="9">
        <f t="shared" si="6"/>
        <v>0</v>
      </c>
      <c r="AE7" s="9">
        <f t="shared" si="6"/>
        <v>0</v>
      </c>
      <c r="AF7" s="9">
        <f t="shared" si="6"/>
        <v>0</v>
      </c>
      <c r="AG7" s="9">
        <f t="shared" si="6"/>
        <v>0</v>
      </c>
      <c r="AH7" s="9">
        <f t="shared" si="6"/>
        <v>0</v>
      </c>
      <c r="AI7" s="9">
        <f t="shared" si="6"/>
        <v>0</v>
      </c>
      <c r="AJ7" s="9">
        <f t="shared" si="6"/>
        <v>0</v>
      </c>
      <c r="AK7" s="9">
        <f t="shared" si="6"/>
        <v>0</v>
      </c>
      <c r="AL7" s="9">
        <f t="shared" si="6"/>
        <v>0</v>
      </c>
      <c r="AM7" s="9">
        <f t="shared" si="6"/>
        <v>0</v>
      </c>
      <c r="AN7" s="9">
        <f t="shared" si="6"/>
        <v>0</v>
      </c>
      <c r="AO7" s="9">
        <f t="shared" si="6"/>
        <v>0</v>
      </c>
      <c r="AP7" s="9">
        <f t="shared" si="6"/>
        <v>0</v>
      </c>
      <c r="AQ7" s="9">
        <f t="shared" si="6"/>
        <v>0</v>
      </c>
      <c r="AR7" s="9">
        <f t="shared" si="6"/>
        <v>0</v>
      </c>
    </row>
    <row r="8" spans="2:44" x14ac:dyDescent="0.25">
      <c r="B8" s="62" t="s">
        <v>5</v>
      </c>
      <c r="C8" s="9">
        <v>80940</v>
      </c>
      <c r="D8" s="9">
        <v>82238</v>
      </c>
      <c r="E8" s="26">
        <f>D8/D20</f>
        <v>2.4573266659594906E-2</v>
      </c>
      <c r="F8" s="9">
        <v>83560</v>
      </c>
      <c r="G8" s="26">
        <f>F8/F20</f>
        <v>2.3340703885908764E-2</v>
      </c>
      <c r="H8" s="9">
        <v>84905</v>
      </c>
      <c r="I8" s="26">
        <f>H8/H20</f>
        <v>2.271888044525313E-2</v>
      </c>
      <c r="J8" s="9">
        <v>86274</v>
      </c>
      <c r="K8" s="26">
        <f>J8/J20</f>
        <v>2.2257595145711219E-2</v>
      </c>
      <c r="L8" s="9">
        <v>87666</v>
      </c>
      <c r="M8" s="26">
        <f>L8/L20</f>
        <v>2.1799198512802608E-2</v>
      </c>
      <c r="N8" s="13">
        <v>95006</v>
      </c>
      <c r="O8" s="26">
        <f>N8/N20</f>
        <v>2.0297933480395037E-2</v>
      </c>
      <c r="P8" s="13">
        <v>103019</v>
      </c>
      <c r="Q8" s="26">
        <f>P8/P20</f>
        <v>1.9249922173651606E-2</v>
      </c>
      <c r="R8" s="13">
        <v>111193</v>
      </c>
      <c r="S8" s="26">
        <f>R8/R20</f>
        <v>1.8189646527726318E-2</v>
      </c>
      <c r="U8" s="68">
        <v>63358</v>
      </c>
      <c r="V8" s="26">
        <f>U8/U20</f>
        <v>2.0605011637841179E-2</v>
      </c>
      <c r="W8" s="68">
        <v>51033</v>
      </c>
      <c r="X8" s="26">
        <f>W8/W20</f>
        <v>1.6598861338863576E-2</v>
      </c>
      <c r="Y8" s="9">
        <f>$Y$42*Z8</f>
        <v>57775.805999999997</v>
      </c>
      <c r="Z8" s="92">
        <v>1.7999999999999999E-2</v>
      </c>
      <c r="AA8" s="9">
        <f t="shared" ref="AA8:AR8" si="7">AA42*$Z$8</f>
        <v>60317.941463999996</v>
      </c>
      <c r="AB8" s="9">
        <f t="shared" si="7"/>
        <v>62971.930888415998</v>
      </c>
      <c r="AC8" s="9">
        <f t="shared" si="7"/>
        <v>65742.6958475063</v>
      </c>
      <c r="AD8" s="9">
        <f t="shared" si="7"/>
        <v>67912.20481047401</v>
      </c>
      <c r="AE8" s="9">
        <f t="shared" si="7"/>
        <v>70153.307569219643</v>
      </c>
      <c r="AF8" s="9">
        <f t="shared" si="7"/>
        <v>72468.366719003898</v>
      </c>
      <c r="AG8" s="9">
        <f t="shared" si="7"/>
        <v>74859.822820731017</v>
      </c>
      <c r="AH8" s="9">
        <f t="shared" si="7"/>
        <v>77330.196973815153</v>
      </c>
      <c r="AI8" s="9">
        <f t="shared" si="7"/>
        <v>79418.112292108155</v>
      </c>
      <c r="AJ8" s="9">
        <f t="shared" si="7"/>
        <v>81562.401323995073</v>
      </c>
      <c r="AK8" s="9">
        <f t="shared" si="7"/>
        <v>83764.586159742918</v>
      </c>
      <c r="AL8" s="9">
        <f t="shared" si="7"/>
        <v>86026.229986055958</v>
      </c>
      <c r="AM8" s="9">
        <f t="shared" si="7"/>
        <v>88348.938195679497</v>
      </c>
      <c r="AN8" s="9">
        <f t="shared" si="7"/>
        <v>90469.312712375802</v>
      </c>
      <c r="AO8" s="9">
        <f t="shared" si="7"/>
        <v>92640.576217472815</v>
      </c>
      <c r="AP8" s="9">
        <f t="shared" si="7"/>
        <v>94863.95004669216</v>
      </c>
      <c r="AQ8" s="9">
        <f t="shared" si="7"/>
        <v>97140.684847812779</v>
      </c>
      <c r="AR8" s="9">
        <f t="shared" si="7"/>
        <v>99472.061284160285</v>
      </c>
    </row>
    <row r="9" spans="2:44" hidden="1" x14ac:dyDescent="0.25">
      <c r="B9" s="62"/>
      <c r="C9" s="9"/>
      <c r="D9" s="27">
        <f>D8/C8-1</f>
        <v>1.6036570298986863E-2</v>
      </c>
      <c r="E9" s="28"/>
      <c r="F9" s="27">
        <f>F8/D8-1</f>
        <v>1.6075293659865375E-2</v>
      </c>
      <c r="G9" s="28"/>
      <c r="H9" s="27">
        <f>H8/F8-1</f>
        <v>1.6096218286261399E-2</v>
      </c>
      <c r="I9" s="28"/>
      <c r="J9" s="27">
        <f>J8/H8-1</f>
        <v>1.6123903185913724E-2</v>
      </c>
      <c r="K9" s="28"/>
      <c r="L9" s="27">
        <f t="shared" ref="L9" si="8">L8/J8-1</f>
        <v>1.6134640795604671E-2</v>
      </c>
      <c r="M9" s="28"/>
      <c r="N9" s="29">
        <v>1.6211179823666832E-2</v>
      </c>
      <c r="O9" s="28"/>
      <c r="P9" s="29">
        <v>1.6326522665144269E-2</v>
      </c>
      <c r="Q9" s="28"/>
      <c r="R9" s="29">
        <v>1.5387992872344474E-2</v>
      </c>
      <c r="S9" s="28"/>
      <c r="U9" s="69"/>
      <c r="V9" s="28"/>
      <c r="W9" s="70">
        <f>W8/U8-1</f>
        <v>-0.19452949903721706</v>
      </c>
      <c r="X9" s="28"/>
      <c r="Y9" s="5">
        <f>Y8/W8-1</f>
        <v>0.13212638880724237</v>
      </c>
      <c r="Z9" s="92">
        <f t="shared" si="2"/>
        <v>0</v>
      </c>
      <c r="AA9" s="9">
        <f>$AA$42*Z9</f>
        <v>0</v>
      </c>
      <c r="AB9" s="9">
        <f t="shared" ref="AB9:AR9" si="9">$AA$42*AA9</f>
        <v>0</v>
      </c>
      <c r="AC9" s="9">
        <f t="shared" si="9"/>
        <v>0</v>
      </c>
      <c r="AD9" s="9">
        <f t="shared" si="9"/>
        <v>0</v>
      </c>
      <c r="AE9" s="9">
        <f t="shared" si="9"/>
        <v>0</v>
      </c>
      <c r="AF9" s="9">
        <f t="shared" si="9"/>
        <v>0</v>
      </c>
      <c r="AG9" s="9">
        <f t="shared" si="9"/>
        <v>0</v>
      </c>
      <c r="AH9" s="9">
        <f t="shared" si="9"/>
        <v>0</v>
      </c>
      <c r="AI9" s="9">
        <f t="shared" si="9"/>
        <v>0</v>
      </c>
      <c r="AJ9" s="9">
        <f t="shared" si="9"/>
        <v>0</v>
      </c>
      <c r="AK9" s="9">
        <f t="shared" si="9"/>
        <v>0</v>
      </c>
      <c r="AL9" s="9">
        <f t="shared" si="9"/>
        <v>0</v>
      </c>
      <c r="AM9" s="9">
        <f t="shared" si="9"/>
        <v>0</v>
      </c>
      <c r="AN9" s="9">
        <f t="shared" si="9"/>
        <v>0</v>
      </c>
      <c r="AO9" s="9">
        <f t="shared" si="9"/>
        <v>0</v>
      </c>
      <c r="AP9" s="9">
        <f t="shared" si="9"/>
        <v>0</v>
      </c>
      <c r="AQ9" s="9">
        <f t="shared" si="9"/>
        <v>0</v>
      </c>
      <c r="AR9" s="9">
        <f t="shared" si="9"/>
        <v>0</v>
      </c>
    </row>
    <row r="10" spans="2:44" x14ac:dyDescent="0.25">
      <c r="B10" s="62" t="s">
        <v>6</v>
      </c>
      <c r="C10" s="9">
        <v>1119307</v>
      </c>
      <c r="D10" s="9">
        <v>1176638</v>
      </c>
      <c r="E10" s="26">
        <f>D10/D20</f>
        <v>0.35158733597378866</v>
      </c>
      <c r="F10" s="9">
        <v>1233765</v>
      </c>
      <c r="G10" s="26">
        <f>F10/F20</f>
        <v>0.34462593980131911</v>
      </c>
      <c r="H10" s="9">
        <v>1289451</v>
      </c>
      <c r="I10" s="26">
        <f>H10/H20</f>
        <v>0.34503130686075134</v>
      </c>
      <c r="J10" s="9">
        <v>1337653</v>
      </c>
      <c r="K10" s="26">
        <f>J10/J20</f>
        <v>0.34509746759679683</v>
      </c>
      <c r="L10" s="9">
        <v>1388250</v>
      </c>
      <c r="M10" s="26">
        <f>L10/L20</f>
        <v>0.34520495215246755</v>
      </c>
      <c r="N10" s="13">
        <v>1603577</v>
      </c>
      <c r="O10" s="26">
        <f>N10/N20</f>
        <v>0.34260256485581364</v>
      </c>
      <c r="P10" s="13">
        <v>1814832</v>
      </c>
      <c r="Q10" s="26">
        <f>P10/P20</f>
        <v>0.33911584036199621</v>
      </c>
      <c r="R10" s="13">
        <v>2037878</v>
      </c>
      <c r="S10" s="26">
        <f>R10/R20</f>
        <v>0.3333688315508157</v>
      </c>
      <c r="U10" s="68">
        <v>1041817</v>
      </c>
      <c r="V10" s="26">
        <f>U10/U20</f>
        <v>0.33881516792671462</v>
      </c>
      <c r="W10" s="68">
        <v>855583</v>
      </c>
      <c r="X10" s="26">
        <f>W10/W20</f>
        <v>0.27828470951911344</v>
      </c>
      <c r="Y10" s="9">
        <f>$Y$42*Z10</f>
        <v>930763.8875689453</v>
      </c>
      <c r="Z10" s="92">
        <v>0.28997864566772147</v>
      </c>
      <c r="AA10" s="9">
        <f t="shared" ref="AA10:AR10" si="10">AA42*$Z$10</f>
        <v>971717.49862197891</v>
      </c>
      <c r="AB10" s="9">
        <f t="shared" si="10"/>
        <v>1014473.068561346</v>
      </c>
      <c r="AC10" s="9">
        <f t="shared" si="10"/>
        <v>1059109.8835780453</v>
      </c>
      <c r="AD10" s="9">
        <f t="shared" si="10"/>
        <v>1094060.5097361207</v>
      </c>
      <c r="AE10" s="9">
        <f t="shared" si="10"/>
        <v>1130164.5065574127</v>
      </c>
      <c r="AF10" s="9">
        <f t="shared" si="10"/>
        <v>1167459.9352738073</v>
      </c>
      <c r="AG10" s="9">
        <f t="shared" si="10"/>
        <v>1205986.1131378429</v>
      </c>
      <c r="AH10" s="9">
        <f t="shared" si="10"/>
        <v>1245783.6548713918</v>
      </c>
      <c r="AI10" s="9">
        <f t="shared" si="10"/>
        <v>1279419.8135529193</v>
      </c>
      <c r="AJ10" s="9">
        <f t="shared" si="10"/>
        <v>1313964.148518848</v>
      </c>
      <c r="AK10" s="9">
        <f t="shared" si="10"/>
        <v>1349441.1805288568</v>
      </c>
      <c r="AL10" s="9">
        <f t="shared" si="10"/>
        <v>1385876.0924031355</v>
      </c>
      <c r="AM10" s="9">
        <f t="shared" si="10"/>
        <v>1423294.7468980204</v>
      </c>
      <c r="AN10" s="9">
        <f t="shared" si="10"/>
        <v>1457453.820823573</v>
      </c>
      <c r="AO10" s="9">
        <f t="shared" si="10"/>
        <v>1492432.7125233386</v>
      </c>
      <c r="AP10" s="9">
        <f t="shared" si="10"/>
        <v>1528251.0976238989</v>
      </c>
      <c r="AQ10" s="9">
        <f t="shared" si="10"/>
        <v>1564929.1239668725</v>
      </c>
      <c r="AR10" s="9">
        <f t="shared" si="10"/>
        <v>1602487.4229420775</v>
      </c>
    </row>
    <row r="11" spans="2:44" hidden="1" x14ac:dyDescent="0.25">
      <c r="B11" s="62"/>
      <c r="C11" s="9"/>
      <c r="D11" s="27">
        <f>D10/C10-1</f>
        <v>5.1220085284912953E-2</v>
      </c>
      <c r="E11" s="28"/>
      <c r="F11" s="27">
        <f>F10/D10-1</f>
        <v>4.8551041186839061E-2</v>
      </c>
      <c r="G11" s="28"/>
      <c r="H11" s="27">
        <f>H10/F10-1</f>
        <v>4.5135013556066195E-2</v>
      </c>
      <c r="I11" s="28"/>
      <c r="J11" s="27">
        <f>J10/H10-1</f>
        <v>3.7381800471673499E-2</v>
      </c>
      <c r="K11" s="28"/>
      <c r="L11" s="27">
        <f t="shared" ref="L11" si="11">L10/J10-1</f>
        <v>3.7825205789543404E-2</v>
      </c>
      <c r="M11" s="28"/>
      <c r="N11" s="29">
        <v>2.9258417186761348E-2</v>
      </c>
      <c r="O11" s="28"/>
      <c r="P11" s="29">
        <v>2.5060082914597447E-2</v>
      </c>
      <c r="Q11" s="28"/>
      <c r="R11" s="29">
        <v>2.3454053831036888E-2</v>
      </c>
      <c r="S11" s="28"/>
      <c r="U11" s="69"/>
      <c r="V11" s="28"/>
      <c r="W11" s="69"/>
      <c r="X11" s="28"/>
      <c r="Y11" s="5">
        <f>Y10/W10-1</f>
        <v>8.7870945973617109E-2</v>
      </c>
      <c r="Z11" s="92">
        <f t="shared" si="2"/>
        <v>0</v>
      </c>
      <c r="AA11" s="9">
        <f>$AA$42*Z11</f>
        <v>0</v>
      </c>
      <c r="AB11" s="9">
        <f t="shared" ref="AB11:AR11" si="12">$AA$42*AA11</f>
        <v>0</v>
      </c>
      <c r="AC11" s="9">
        <f t="shared" si="12"/>
        <v>0</v>
      </c>
      <c r="AD11" s="9">
        <f t="shared" si="12"/>
        <v>0</v>
      </c>
      <c r="AE11" s="9">
        <f t="shared" si="12"/>
        <v>0</v>
      </c>
      <c r="AF11" s="9">
        <f t="shared" si="12"/>
        <v>0</v>
      </c>
      <c r="AG11" s="9">
        <f t="shared" si="12"/>
        <v>0</v>
      </c>
      <c r="AH11" s="9">
        <f t="shared" si="12"/>
        <v>0</v>
      </c>
      <c r="AI11" s="9">
        <f t="shared" si="12"/>
        <v>0</v>
      </c>
      <c r="AJ11" s="9">
        <f t="shared" si="12"/>
        <v>0</v>
      </c>
      <c r="AK11" s="9">
        <f t="shared" si="12"/>
        <v>0</v>
      </c>
      <c r="AL11" s="9">
        <f t="shared" si="12"/>
        <v>0</v>
      </c>
      <c r="AM11" s="9">
        <f t="shared" si="12"/>
        <v>0</v>
      </c>
      <c r="AN11" s="9">
        <f t="shared" si="12"/>
        <v>0</v>
      </c>
      <c r="AO11" s="9">
        <f t="shared" si="12"/>
        <v>0</v>
      </c>
      <c r="AP11" s="9">
        <f t="shared" si="12"/>
        <v>0</v>
      </c>
      <c r="AQ11" s="9">
        <f t="shared" si="12"/>
        <v>0</v>
      </c>
      <c r="AR11" s="9">
        <f t="shared" si="12"/>
        <v>0</v>
      </c>
    </row>
    <row r="12" spans="2:44" x14ac:dyDescent="0.25">
      <c r="B12" s="62" t="s">
        <v>7</v>
      </c>
      <c r="C12" s="9">
        <v>1401200</v>
      </c>
      <c r="D12" s="9">
        <v>1549876</v>
      </c>
      <c r="E12" s="26">
        <f>D12/D20</f>
        <v>0.46311335680958093</v>
      </c>
      <c r="F12" s="9">
        <v>1703733</v>
      </c>
      <c r="G12" s="26">
        <f>F12/F20</f>
        <v>0.47590147742521532</v>
      </c>
      <c r="H12" s="9">
        <v>1779783</v>
      </c>
      <c r="I12" s="26">
        <f>H12/H20</f>
        <v>0.47623434656962432</v>
      </c>
      <c r="J12" s="9">
        <v>1859335</v>
      </c>
      <c r="K12" s="26">
        <f>J12/J20</f>
        <v>0.47968479113349294</v>
      </c>
      <c r="L12" s="9">
        <v>1942553</v>
      </c>
      <c r="M12" s="26">
        <f>L12/L20</f>
        <v>0.48303901704925795</v>
      </c>
      <c r="N12" s="13">
        <v>2328264</v>
      </c>
      <c r="O12" s="26">
        <f>N12/N20</f>
        <v>0.49743119168050937</v>
      </c>
      <c r="P12" s="13">
        <v>2725610</v>
      </c>
      <c r="Q12" s="26">
        <f>P12/P20</f>
        <v>0.50930197706953617</v>
      </c>
      <c r="R12" s="13">
        <v>3193664</v>
      </c>
      <c r="S12" s="26">
        <f>R12/R20</f>
        <v>0.52243953565714152</v>
      </c>
      <c r="U12" s="68">
        <v>1403912</v>
      </c>
      <c r="V12" s="26">
        <f>U12/U20</f>
        <v>0.45657412005595011</v>
      </c>
      <c r="W12" s="68">
        <v>1500536</v>
      </c>
      <c r="X12" s="26">
        <f>W12/W20</f>
        <v>0.4880604510409538</v>
      </c>
      <c r="Y12" s="9">
        <f>$Y$42*Z12</f>
        <v>1516028.436682998</v>
      </c>
      <c r="Z12" s="92">
        <f t="shared" si="2"/>
        <v>0.47231728554845198</v>
      </c>
      <c r="AA12" s="9">
        <f t="shared" ref="AA12:AR12" si="13">AA42*$Z$12</f>
        <v>1582733.6878970501</v>
      </c>
      <c r="AB12" s="9">
        <f t="shared" si="13"/>
        <v>1652373.9701645202</v>
      </c>
      <c r="AC12" s="9">
        <f t="shared" si="13"/>
        <v>1725078.4248517591</v>
      </c>
      <c r="AD12" s="9">
        <f t="shared" si="13"/>
        <v>1782006.012871867</v>
      </c>
      <c r="AE12" s="9">
        <f t="shared" si="13"/>
        <v>1840812.2112966387</v>
      </c>
      <c r="AF12" s="9">
        <f t="shared" si="13"/>
        <v>1901559.0142694279</v>
      </c>
      <c r="AG12" s="9">
        <f t="shared" si="13"/>
        <v>1964310.4617403187</v>
      </c>
      <c r="AH12" s="9">
        <f t="shared" si="13"/>
        <v>2029132.7069777495</v>
      </c>
      <c r="AI12" s="9">
        <f t="shared" si="13"/>
        <v>2083919.2900661486</v>
      </c>
      <c r="AJ12" s="9">
        <f t="shared" si="13"/>
        <v>2140185.1108979345</v>
      </c>
      <c r="AK12" s="9">
        <f t="shared" si="13"/>
        <v>2197970.1088921782</v>
      </c>
      <c r="AL12" s="9">
        <f t="shared" si="13"/>
        <v>2257315.3018322666</v>
      </c>
      <c r="AM12" s="9">
        <f t="shared" si="13"/>
        <v>2318262.8149817381</v>
      </c>
      <c r="AN12" s="9">
        <f t="shared" si="13"/>
        <v>2373901.1225413</v>
      </c>
      <c r="AO12" s="9">
        <f t="shared" si="13"/>
        <v>2430874.7494822913</v>
      </c>
      <c r="AP12" s="9">
        <f t="shared" si="13"/>
        <v>2489215.743469866</v>
      </c>
      <c r="AQ12" s="9">
        <f t="shared" si="13"/>
        <v>2548956.9213131429</v>
      </c>
      <c r="AR12" s="9">
        <f t="shared" si="13"/>
        <v>2610131.8874246585</v>
      </c>
    </row>
    <row r="13" spans="2:44" hidden="1" x14ac:dyDescent="0.25">
      <c r="B13" s="62"/>
      <c r="C13" s="9"/>
      <c r="D13" s="27">
        <f>D12/C12-1</f>
        <v>0.1061061946902655</v>
      </c>
      <c r="E13" s="28"/>
      <c r="F13" s="27">
        <f>F12/D12-1</f>
        <v>9.9270522286944329E-2</v>
      </c>
      <c r="G13" s="28"/>
      <c r="H13" s="27">
        <f>H12/F12-1</f>
        <v>4.4637275911190377E-2</v>
      </c>
      <c r="I13" s="28"/>
      <c r="J13" s="27">
        <f>J12/H12-1</f>
        <v>4.4697583918938522E-2</v>
      </c>
      <c r="K13" s="28"/>
      <c r="L13" s="27">
        <f t="shared" ref="L13" si="14">L12/J12-1</f>
        <v>4.4756861996358976E-2</v>
      </c>
      <c r="M13" s="28"/>
      <c r="N13" s="29">
        <v>3.688804985321447E-2</v>
      </c>
      <c r="O13" s="28"/>
      <c r="P13" s="29">
        <v>3.2015685585669182E-2</v>
      </c>
      <c r="Q13" s="28"/>
      <c r="R13" s="29">
        <v>3.2202963879587626E-2</v>
      </c>
      <c r="S13" s="28"/>
      <c r="U13" s="69"/>
      <c r="V13" s="28"/>
      <c r="W13" s="70">
        <f>W12/U12-1</f>
        <v>6.8824826627309932E-2</v>
      </c>
      <c r="X13" s="28"/>
      <c r="Y13" s="5">
        <f>Y12/W12-1</f>
        <v>1.0324601797623068E-2</v>
      </c>
      <c r="Z13" s="92">
        <f t="shared" si="2"/>
        <v>0</v>
      </c>
      <c r="AA13" s="9">
        <f>$AA$42*Z13</f>
        <v>0</v>
      </c>
      <c r="AB13" s="9">
        <f t="shared" ref="AB13:AR13" si="15">$AA$42*AA13</f>
        <v>0</v>
      </c>
      <c r="AC13" s="9">
        <f t="shared" si="15"/>
        <v>0</v>
      </c>
      <c r="AD13" s="9">
        <f t="shared" si="15"/>
        <v>0</v>
      </c>
      <c r="AE13" s="9">
        <f t="shared" si="15"/>
        <v>0</v>
      </c>
      <c r="AF13" s="9">
        <f t="shared" si="15"/>
        <v>0</v>
      </c>
      <c r="AG13" s="9">
        <f t="shared" si="15"/>
        <v>0</v>
      </c>
      <c r="AH13" s="9">
        <f t="shared" si="15"/>
        <v>0</v>
      </c>
      <c r="AI13" s="9">
        <f t="shared" si="15"/>
        <v>0</v>
      </c>
      <c r="AJ13" s="9">
        <f t="shared" si="15"/>
        <v>0</v>
      </c>
      <c r="AK13" s="9">
        <f t="shared" si="15"/>
        <v>0</v>
      </c>
      <c r="AL13" s="9">
        <f t="shared" si="15"/>
        <v>0</v>
      </c>
      <c r="AM13" s="9">
        <f t="shared" si="15"/>
        <v>0</v>
      </c>
      <c r="AN13" s="9">
        <f t="shared" si="15"/>
        <v>0</v>
      </c>
      <c r="AO13" s="9">
        <f t="shared" si="15"/>
        <v>0</v>
      </c>
      <c r="AP13" s="9">
        <f t="shared" si="15"/>
        <v>0</v>
      </c>
      <c r="AQ13" s="9">
        <f t="shared" si="15"/>
        <v>0</v>
      </c>
      <c r="AR13" s="9">
        <f t="shared" si="15"/>
        <v>0</v>
      </c>
    </row>
    <row r="14" spans="2:44" x14ac:dyDescent="0.25">
      <c r="B14" s="62" t="s">
        <v>8</v>
      </c>
      <c r="C14" s="9">
        <v>33117</v>
      </c>
      <c r="D14" s="9">
        <v>33863</v>
      </c>
      <c r="E14" s="26">
        <f>D14/D20</f>
        <v>1.011849180298478E-2</v>
      </c>
      <c r="F14" s="9">
        <v>34628</v>
      </c>
      <c r="G14" s="26">
        <f>F14/F20</f>
        <v>9.6725932762236552E-3</v>
      </c>
      <c r="H14" s="9">
        <v>35412</v>
      </c>
      <c r="I14" s="26">
        <f>H14/H20</f>
        <v>9.4755431874130359E-3</v>
      </c>
      <c r="J14" s="9">
        <v>36216</v>
      </c>
      <c r="K14" s="26">
        <f>J14/J20</f>
        <v>9.3432675637744565E-3</v>
      </c>
      <c r="L14" s="9">
        <v>37041</v>
      </c>
      <c r="M14" s="26">
        <f>L14/L20</f>
        <v>9.2106872916834521E-3</v>
      </c>
      <c r="N14" s="13">
        <v>41491</v>
      </c>
      <c r="O14" s="26">
        <f>N14/N20</f>
        <v>8.8645091682111703E-3</v>
      </c>
      <c r="P14" s="13">
        <v>46543</v>
      </c>
      <c r="Q14" s="26">
        <f>P14/P20</f>
        <v>8.696930932432529E-3</v>
      </c>
      <c r="R14" s="13">
        <v>52282</v>
      </c>
      <c r="S14" s="26">
        <f>R14/R20</f>
        <v>8.5526166194147771E-3</v>
      </c>
      <c r="T14" s="67"/>
      <c r="U14" s="68">
        <v>36983</v>
      </c>
      <c r="V14" s="26">
        <f>U14/U20</f>
        <v>1.2027449499704542E-2</v>
      </c>
      <c r="W14" s="68">
        <v>32109</v>
      </c>
      <c r="X14" s="26">
        <f>W14/W20</f>
        <v>1.0443690136373926E-2</v>
      </c>
      <c r="Y14" s="9">
        <f>$Y$42*Z14</f>
        <v>36063.561228138336</v>
      </c>
      <c r="Z14" s="92">
        <f t="shared" si="2"/>
        <v>1.1235569818039234E-2</v>
      </c>
      <c r="AA14" s="9">
        <f t="shared" ref="AA14:AR14" si="16">AA42*$Z$14</f>
        <v>37650.35792217643</v>
      </c>
      <c r="AB14" s="9">
        <f t="shared" si="16"/>
        <v>39306.973670752195</v>
      </c>
      <c r="AC14" s="9">
        <f t="shared" si="16"/>
        <v>41036.480512265291</v>
      </c>
      <c r="AD14" s="9">
        <f t="shared" si="16"/>
        <v>42390.684369170034</v>
      </c>
      <c r="AE14" s="9">
        <f t="shared" si="16"/>
        <v>43789.576953352655</v>
      </c>
      <c r="AF14" s="9">
        <f t="shared" si="16"/>
        <v>45234.632992813291</v>
      </c>
      <c r="AG14" s="9">
        <f t="shared" si="16"/>
        <v>46727.375881576118</v>
      </c>
      <c r="AH14" s="9">
        <f t="shared" si="16"/>
        <v>48269.379285668139</v>
      </c>
      <c r="AI14" s="9">
        <f t="shared" si="16"/>
        <v>49572.652526381178</v>
      </c>
      <c r="AJ14" s="9">
        <f t="shared" si="16"/>
        <v>50911.114144593463</v>
      </c>
      <c r="AK14" s="9">
        <f t="shared" si="16"/>
        <v>52285.714226497483</v>
      </c>
      <c r="AL14" s="9">
        <f t="shared" si="16"/>
        <v>53697.428510612895</v>
      </c>
      <c r="AM14" s="9">
        <f t="shared" si="16"/>
        <v>55147.259080399461</v>
      </c>
      <c r="AN14" s="9">
        <f t="shared" si="16"/>
        <v>56470.793298329045</v>
      </c>
      <c r="AO14" s="9">
        <f t="shared" si="16"/>
        <v>57826.092337488946</v>
      </c>
      <c r="AP14" s="9">
        <f t="shared" si="16"/>
        <v>59213.918553588679</v>
      </c>
      <c r="AQ14" s="9">
        <f t="shared" si="16"/>
        <v>60635.052598874805</v>
      </c>
      <c r="AR14" s="9">
        <f t="shared" si="16"/>
        <v>62090.293861247803</v>
      </c>
    </row>
    <row r="15" spans="2:44" hidden="1" x14ac:dyDescent="0.25">
      <c r="B15" s="62"/>
      <c r="C15" s="9"/>
      <c r="D15" s="27">
        <f>D14/C14-1</f>
        <v>2.2526195005586169E-2</v>
      </c>
      <c r="E15" s="28"/>
      <c r="F15" s="27">
        <f>F14/D14-1</f>
        <v>2.2591028556241399E-2</v>
      </c>
      <c r="G15" s="28"/>
      <c r="H15" s="27">
        <f>H14/F14-1</f>
        <v>2.2640637634284477E-2</v>
      </c>
      <c r="I15" s="28"/>
      <c r="J15" s="27">
        <f>J14/H14-1</f>
        <v>2.2704168078617526E-2</v>
      </c>
      <c r="K15" s="28"/>
      <c r="L15" s="27">
        <f t="shared" ref="L15" si="17">L14/J14-1</f>
        <v>2.2779986746189529E-2</v>
      </c>
      <c r="M15" s="28"/>
      <c r="N15" s="29">
        <v>2.2949607063265806E-2</v>
      </c>
      <c r="O15" s="28"/>
      <c r="P15" s="29">
        <v>2.3246094855153183E-2</v>
      </c>
      <c r="Q15" s="28"/>
      <c r="R15" s="29">
        <v>2.3527609670392694E-2</v>
      </c>
      <c r="S15" s="28"/>
      <c r="U15" s="69"/>
      <c r="V15" s="28"/>
      <c r="W15" s="70">
        <f>W14/U14-1</f>
        <v>-0.13179028202146936</v>
      </c>
      <c r="X15" s="28"/>
      <c r="Y15" s="5">
        <f>Y14/W14-1</f>
        <v>0.12316052284837076</v>
      </c>
      <c r="Z15" s="92">
        <f t="shared" si="2"/>
        <v>0</v>
      </c>
      <c r="AA15" s="9">
        <f>$AA$42*Z15</f>
        <v>0</v>
      </c>
      <c r="AB15" s="9">
        <f t="shared" ref="AB15:AR15" si="18">$AA$42*AA15</f>
        <v>0</v>
      </c>
      <c r="AC15" s="9">
        <f t="shared" si="18"/>
        <v>0</v>
      </c>
      <c r="AD15" s="9">
        <f t="shared" si="18"/>
        <v>0</v>
      </c>
      <c r="AE15" s="9">
        <f t="shared" si="18"/>
        <v>0</v>
      </c>
      <c r="AF15" s="9">
        <f t="shared" si="18"/>
        <v>0</v>
      </c>
      <c r="AG15" s="9">
        <f t="shared" si="18"/>
        <v>0</v>
      </c>
      <c r="AH15" s="9">
        <f t="shared" si="18"/>
        <v>0</v>
      </c>
      <c r="AI15" s="9">
        <f t="shared" si="18"/>
        <v>0</v>
      </c>
      <c r="AJ15" s="9">
        <f t="shared" si="18"/>
        <v>0</v>
      </c>
      <c r="AK15" s="9">
        <f t="shared" si="18"/>
        <v>0</v>
      </c>
      <c r="AL15" s="9">
        <f t="shared" si="18"/>
        <v>0</v>
      </c>
      <c r="AM15" s="9">
        <f t="shared" si="18"/>
        <v>0</v>
      </c>
      <c r="AN15" s="9">
        <f t="shared" si="18"/>
        <v>0</v>
      </c>
      <c r="AO15" s="9">
        <f t="shared" si="18"/>
        <v>0</v>
      </c>
      <c r="AP15" s="9">
        <f t="shared" si="18"/>
        <v>0</v>
      </c>
      <c r="AQ15" s="9">
        <f t="shared" si="18"/>
        <v>0</v>
      </c>
      <c r="AR15" s="9">
        <f t="shared" si="18"/>
        <v>0</v>
      </c>
    </row>
    <row r="16" spans="2:44" x14ac:dyDescent="0.25">
      <c r="B16" s="62" t="s">
        <v>9</v>
      </c>
      <c r="C16" s="9">
        <v>50597</v>
      </c>
      <c r="D16" s="9">
        <v>51733</v>
      </c>
      <c r="E16" s="26">
        <f>D16/D20</f>
        <v>1.5458167806863292E-2</v>
      </c>
      <c r="F16" s="9">
        <v>52900</v>
      </c>
      <c r="G16" s="26">
        <f>F16/F20</f>
        <v>1.4776486782725869E-2</v>
      </c>
      <c r="H16" s="9">
        <v>54099</v>
      </c>
      <c r="I16" s="26">
        <f>H16/H20</f>
        <v>1.4475810767419458E-2</v>
      </c>
      <c r="J16" s="9">
        <v>55329</v>
      </c>
      <c r="K16" s="26">
        <f>J16/J20</f>
        <v>1.4274178568480145E-2</v>
      </c>
      <c r="L16" s="9">
        <v>56594</v>
      </c>
      <c r="M16" s="26">
        <f>L16/L20</f>
        <v>1.4072774400948496E-2</v>
      </c>
      <c r="N16" s="13">
        <v>63452</v>
      </c>
      <c r="O16" s="26">
        <f>N16/N20</f>
        <v>1.3556454068143337E-2</v>
      </c>
      <c r="P16" s="13">
        <v>71303</v>
      </c>
      <c r="Q16" s="26">
        <f>P16/P20</f>
        <v>1.3323534500896732E-2</v>
      </c>
      <c r="R16" s="13">
        <v>80300</v>
      </c>
      <c r="S16" s="26">
        <f>R16/R20</f>
        <v>1.3135976331031838E-2</v>
      </c>
      <c r="U16" s="68">
        <v>55475</v>
      </c>
      <c r="V16" s="26">
        <f>U16/U20</f>
        <v>1.8041336857369857E-2</v>
      </c>
      <c r="W16" s="68">
        <v>48164</v>
      </c>
      <c r="X16" s="26">
        <f>W16/W20</f>
        <v>1.5665697833265248E-2</v>
      </c>
      <c r="Y16" s="9">
        <f>$Y$42*Z16</f>
        <v>51356.272000000004</v>
      </c>
      <c r="Z16" s="92">
        <v>1.6E-2</v>
      </c>
      <c r="AA16" s="9">
        <f t="shared" ref="AA16:AR16" si="19">AA42*$Z$16</f>
        <v>53615.947968</v>
      </c>
      <c r="AB16" s="9">
        <f t="shared" si="19"/>
        <v>55975.049678592004</v>
      </c>
      <c r="AC16" s="9">
        <f t="shared" si="19"/>
        <v>58437.951864450057</v>
      </c>
      <c r="AD16" s="9">
        <f t="shared" si="19"/>
        <v>60366.4042759769</v>
      </c>
      <c r="AE16" s="9">
        <f t="shared" si="19"/>
        <v>62358.49561708414</v>
      </c>
      <c r="AF16" s="9">
        <f t="shared" si="19"/>
        <v>64416.325972447921</v>
      </c>
      <c r="AG16" s="9">
        <f t="shared" si="19"/>
        <v>66542.064729538688</v>
      </c>
      <c r="AH16" s="9">
        <f t="shared" si="19"/>
        <v>68737.952865613479</v>
      </c>
      <c r="AI16" s="9">
        <f t="shared" si="19"/>
        <v>70593.877592985038</v>
      </c>
      <c r="AJ16" s="9">
        <f t="shared" si="19"/>
        <v>72499.912287995627</v>
      </c>
      <c r="AK16" s="9">
        <f t="shared" si="19"/>
        <v>74457.409919771497</v>
      </c>
      <c r="AL16" s="9">
        <f t="shared" si="19"/>
        <v>76467.759987605299</v>
      </c>
      <c r="AM16" s="9">
        <f t="shared" si="19"/>
        <v>78532.389507270665</v>
      </c>
      <c r="AN16" s="9">
        <f t="shared" si="19"/>
        <v>80417.166855445161</v>
      </c>
      <c r="AO16" s="9">
        <f t="shared" si="19"/>
        <v>82347.178859975844</v>
      </c>
      <c r="AP16" s="9">
        <f t="shared" si="19"/>
        <v>84323.511152615261</v>
      </c>
      <c r="AQ16" s="9">
        <f t="shared" si="19"/>
        <v>86347.275420278034</v>
      </c>
      <c r="AR16" s="9">
        <f t="shared" si="19"/>
        <v>88419.610030364711</v>
      </c>
    </row>
    <row r="17" spans="2:44" hidden="1" x14ac:dyDescent="0.25">
      <c r="B17" s="62"/>
      <c r="C17" s="9"/>
      <c r="D17" s="27">
        <f>D16/C16-1</f>
        <v>2.2451924027116155E-2</v>
      </c>
      <c r="E17" s="28"/>
      <c r="F17" s="27">
        <f>F16/D16-1</f>
        <v>2.2558135039529859E-2</v>
      </c>
      <c r="G17" s="28"/>
      <c r="H17" s="27">
        <f>H16/F16-1</f>
        <v>2.2665406427221146E-2</v>
      </c>
      <c r="I17" s="28"/>
      <c r="J17" s="27">
        <f>J16/H16-1</f>
        <v>2.2736094937059859E-2</v>
      </c>
      <c r="K17" s="28"/>
      <c r="L17" s="27">
        <f t="shared" ref="L17" si="20">L16/J16-1</f>
        <v>2.2863236277539833E-2</v>
      </c>
      <c r="M17" s="28"/>
      <c r="N17" s="29">
        <v>2.3139814153562466E-2</v>
      </c>
      <c r="O17" s="28"/>
      <c r="P17" s="29">
        <v>2.3605232952067914E-2</v>
      </c>
      <c r="Q17" s="28"/>
      <c r="R17" s="29">
        <v>2.4050911595204047E-2</v>
      </c>
      <c r="S17" s="28"/>
      <c r="U17" s="69"/>
      <c r="V17" s="28"/>
      <c r="W17" s="70">
        <f>W16/U16-1</f>
        <v>-0.13178909418657048</v>
      </c>
      <c r="X17" s="28"/>
      <c r="Y17" s="5">
        <f>Y16/W16-1</f>
        <v>6.6279212689976053E-2</v>
      </c>
      <c r="Z17" s="92">
        <f t="shared" si="2"/>
        <v>0</v>
      </c>
      <c r="AA17" s="9">
        <f>$AA$42*Z17</f>
        <v>0</v>
      </c>
      <c r="AB17" s="9">
        <f t="shared" ref="AB17:AR17" si="21">$AA$42*AA17</f>
        <v>0</v>
      </c>
      <c r="AC17" s="9">
        <f t="shared" si="21"/>
        <v>0</v>
      </c>
      <c r="AD17" s="9">
        <f t="shared" si="21"/>
        <v>0</v>
      </c>
      <c r="AE17" s="9">
        <f t="shared" si="21"/>
        <v>0</v>
      </c>
      <c r="AF17" s="9">
        <f t="shared" si="21"/>
        <v>0</v>
      </c>
      <c r="AG17" s="9">
        <f t="shared" si="21"/>
        <v>0</v>
      </c>
      <c r="AH17" s="9">
        <f t="shared" si="21"/>
        <v>0</v>
      </c>
      <c r="AI17" s="9">
        <f t="shared" si="21"/>
        <v>0</v>
      </c>
      <c r="AJ17" s="9">
        <f t="shared" si="21"/>
        <v>0</v>
      </c>
      <c r="AK17" s="9">
        <f t="shared" si="21"/>
        <v>0</v>
      </c>
      <c r="AL17" s="9">
        <f t="shared" si="21"/>
        <v>0</v>
      </c>
      <c r="AM17" s="9">
        <f t="shared" si="21"/>
        <v>0</v>
      </c>
      <c r="AN17" s="9">
        <f t="shared" si="21"/>
        <v>0</v>
      </c>
      <c r="AO17" s="9">
        <f t="shared" si="21"/>
        <v>0</v>
      </c>
      <c r="AP17" s="9">
        <f t="shared" si="21"/>
        <v>0</v>
      </c>
      <c r="AQ17" s="9">
        <f t="shared" si="21"/>
        <v>0</v>
      </c>
      <c r="AR17" s="9">
        <f t="shared" si="21"/>
        <v>0</v>
      </c>
    </row>
    <row r="18" spans="2:44" x14ac:dyDescent="0.25">
      <c r="B18" s="62" t="s">
        <v>21</v>
      </c>
      <c r="C18" s="9">
        <v>128238</v>
      </c>
      <c r="D18" s="9">
        <v>138786</v>
      </c>
      <c r="E18" s="26">
        <f>D18/D20</f>
        <v>4.1470188801023114E-2</v>
      </c>
      <c r="F18" s="9">
        <v>149568</v>
      </c>
      <c r="G18" s="26">
        <f>F18/F20</f>
        <v>4.1778630909617059E-2</v>
      </c>
      <c r="H18" s="9">
        <v>156100</v>
      </c>
      <c r="I18" s="26">
        <f>H18/H20</f>
        <v>4.1769239002461739E-2</v>
      </c>
      <c r="J18" s="9">
        <v>161505</v>
      </c>
      <c r="K18" s="26">
        <f>J18/J20</f>
        <v>4.1666236687856024E-2</v>
      </c>
      <c r="L18" s="9">
        <v>167142</v>
      </c>
      <c r="M18" s="26">
        <f>L18/L20</f>
        <v>4.1561855654721938E-2</v>
      </c>
      <c r="N18" s="13">
        <v>193814</v>
      </c>
      <c r="O18" s="26">
        <f>N18/N20</f>
        <v>4.1408160322182641E-2</v>
      </c>
      <c r="P18" s="13">
        <v>221739</v>
      </c>
      <c r="Q18" s="26">
        <f>P18/P20</f>
        <v>4.1433701480924227E-2</v>
      </c>
      <c r="R18" s="13">
        <v>254384</v>
      </c>
      <c r="S18" s="26">
        <f>R18/R20</f>
        <v>4.1613726064672514E-2</v>
      </c>
      <c r="U18" s="68">
        <v>184486</v>
      </c>
      <c r="V18" s="26">
        <f>U18/U20</f>
        <v>5.9997729994929888E-2</v>
      </c>
      <c r="W18" s="68">
        <v>199655</v>
      </c>
      <c r="X18" s="26">
        <f>W18/W20</f>
        <v>6.4939267936645062E-2</v>
      </c>
      <c r="Y18" s="9">
        <f>$Y$42*Z18</f>
        <v>200509.32651991877</v>
      </c>
      <c r="Z18" s="92">
        <f t="shared" si="2"/>
        <v>6.2468498965787475E-2</v>
      </c>
      <c r="AA18" s="9">
        <f t="shared" ref="AA18:AR18" si="22">AA42*$Z$18</f>
        <v>209331.7368867952</v>
      </c>
      <c r="AB18" s="9">
        <f t="shared" si="22"/>
        <v>218542.33330981419</v>
      </c>
      <c r="AC18" s="9">
        <f t="shared" si="22"/>
        <v>228158.19597544603</v>
      </c>
      <c r="AD18" s="9">
        <f t="shared" si="22"/>
        <v>235687.4164426357</v>
      </c>
      <c r="AE18" s="9">
        <f t="shared" si="22"/>
        <v>243465.1011852427</v>
      </c>
      <c r="AF18" s="9">
        <f t="shared" si="22"/>
        <v>251499.44952435573</v>
      </c>
      <c r="AG18" s="9">
        <f t="shared" si="22"/>
        <v>259798.93135865941</v>
      </c>
      <c r="AH18" s="9">
        <f t="shared" si="22"/>
        <v>268372.29609349521</v>
      </c>
      <c r="AI18" s="9">
        <f t="shared" si="22"/>
        <v>275618.34808801959</v>
      </c>
      <c r="AJ18" s="9">
        <f t="shared" si="22"/>
        <v>283060.04348639608</v>
      </c>
      <c r="AK18" s="9">
        <f t="shared" si="22"/>
        <v>290702.66466052871</v>
      </c>
      <c r="AL18" s="9">
        <f t="shared" si="22"/>
        <v>298551.63660636294</v>
      </c>
      <c r="AM18" s="9">
        <f t="shared" si="22"/>
        <v>306612.53079473478</v>
      </c>
      <c r="AN18" s="9">
        <f t="shared" si="22"/>
        <v>313971.23153380846</v>
      </c>
      <c r="AO18" s="9">
        <f t="shared" si="22"/>
        <v>321506.54109061981</v>
      </c>
      <c r="AP18" s="9">
        <f t="shared" si="22"/>
        <v>329222.69807679468</v>
      </c>
      <c r="AQ18" s="9">
        <f t="shared" si="22"/>
        <v>337124.04283063777</v>
      </c>
      <c r="AR18" s="9">
        <f t="shared" si="22"/>
        <v>345215.0198585731</v>
      </c>
    </row>
    <row r="19" spans="2:44" hidden="1" x14ac:dyDescent="0.25">
      <c r="B19" s="62"/>
      <c r="C19" s="9"/>
      <c r="D19" s="27">
        <f>D18/C18-1</f>
        <v>8.2253310251251488E-2</v>
      </c>
      <c r="E19" s="28"/>
      <c r="F19" s="27">
        <f>F18/D18-1</f>
        <v>7.7687951234274299E-2</v>
      </c>
      <c r="G19" s="28"/>
      <c r="H19" s="27">
        <f t="shared" ref="H19" si="23">H18/F18-1</f>
        <v>4.3672443303380382E-2</v>
      </c>
      <c r="I19" s="28"/>
      <c r="J19" s="27">
        <f>J18/H18-1</f>
        <v>3.4625240230621301E-2</v>
      </c>
      <c r="K19" s="28"/>
      <c r="L19" s="27">
        <f>L18/J18-1</f>
        <v>3.4902944181294693E-2</v>
      </c>
      <c r="M19" s="28"/>
      <c r="N19" s="29">
        <v>3.0053803361303227E-2</v>
      </c>
      <c r="O19" s="28"/>
      <c r="P19" s="29">
        <v>2.7286043358545502E-2</v>
      </c>
      <c r="Q19" s="28"/>
      <c r="R19" s="29">
        <v>2.7849529887837829E-2</v>
      </c>
      <c r="S19" s="28"/>
      <c r="U19" s="7"/>
      <c r="V19" s="28"/>
      <c r="W19" s="5">
        <f>W18/U18-1</f>
        <v>8.2223041314788192E-2</v>
      </c>
      <c r="X19" s="4"/>
      <c r="Y19" s="5">
        <f>Y18/W18-1</f>
        <v>4.2790138985688841E-3</v>
      </c>
      <c r="Z19" s="4"/>
      <c r="AA19" s="9">
        <f>$AA$42*Z19</f>
        <v>0</v>
      </c>
      <c r="AB19" s="5">
        <f t="shared" ref="AB19:AR19" si="24">AB18/AA18-1</f>
        <v>4.4000000000000039E-2</v>
      </c>
      <c r="AC19" s="14">
        <f t="shared" si="24"/>
        <v>4.4000000000000039E-2</v>
      </c>
      <c r="AD19" s="14">
        <f t="shared" si="24"/>
        <v>3.2999999999999918E-2</v>
      </c>
      <c r="AE19" s="14">
        <f t="shared" si="24"/>
        <v>3.300000000000014E-2</v>
      </c>
      <c r="AF19" s="14">
        <f t="shared" si="24"/>
        <v>3.300000000000014E-2</v>
      </c>
      <c r="AG19" s="14">
        <f t="shared" si="24"/>
        <v>3.2999999999999696E-2</v>
      </c>
      <c r="AH19" s="14">
        <f t="shared" si="24"/>
        <v>3.300000000000014E-2</v>
      </c>
      <c r="AI19" s="14">
        <f t="shared" si="24"/>
        <v>2.6999999999999913E-2</v>
      </c>
      <c r="AJ19" s="14">
        <f t="shared" si="24"/>
        <v>2.6999999999999913E-2</v>
      </c>
      <c r="AK19" s="14">
        <f t="shared" si="24"/>
        <v>2.6999999999999691E-2</v>
      </c>
      <c r="AL19" s="14">
        <f t="shared" si="24"/>
        <v>2.6999999999999913E-2</v>
      </c>
      <c r="AM19" s="14">
        <f t="shared" si="24"/>
        <v>2.7000000000000135E-2</v>
      </c>
      <c r="AN19" s="14">
        <f t="shared" si="24"/>
        <v>2.4000000000000243E-2</v>
      </c>
      <c r="AO19" s="14">
        <f t="shared" si="24"/>
        <v>2.3999999999999799E-2</v>
      </c>
      <c r="AP19" s="14">
        <f t="shared" si="24"/>
        <v>2.4000000000000021E-2</v>
      </c>
      <c r="AQ19" s="14">
        <f t="shared" si="24"/>
        <v>2.4000000000000021E-2</v>
      </c>
      <c r="AR19" s="14">
        <f t="shared" si="24"/>
        <v>2.4000000000000021E-2</v>
      </c>
    </row>
    <row r="20" spans="2:44" x14ac:dyDescent="0.25">
      <c r="B20" s="63" t="s">
        <v>10</v>
      </c>
      <c r="C20" s="51">
        <v>3119092</v>
      </c>
      <c r="D20" s="51">
        <v>3346645</v>
      </c>
      <c r="E20" s="52"/>
      <c r="F20" s="51">
        <v>3580012</v>
      </c>
      <c r="G20" s="52"/>
      <c r="H20" s="51">
        <v>3737200</v>
      </c>
      <c r="I20" s="52"/>
      <c r="J20" s="51">
        <v>3876160</v>
      </c>
      <c r="K20" s="52"/>
      <c r="L20" s="51">
        <v>4021524</v>
      </c>
      <c r="M20" s="52"/>
      <c r="N20" s="51">
        <v>4680575</v>
      </c>
      <c r="O20" s="52"/>
      <c r="P20" s="51">
        <v>5351658</v>
      </c>
      <c r="Q20" s="52"/>
      <c r="R20" s="51">
        <v>6112983</v>
      </c>
      <c r="S20" s="23"/>
      <c r="U20" s="53">
        <f>U4+U6+U8+U10+U12+U14+U16+U18</f>
        <v>3074883</v>
      </c>
      <c r="V20" s="54"/>
      <c r="W20" s="53">
        <f t="shared" ref="W20:AR20" si="25">W4+W6+W8+W10+W12+W14+W16+W18</f>
        <v>3074488</v>
      </c>
      <c r="X20" s="54"/>
      <c r="Y20" s="53">
        <f t="shared" si="25"/>
        <v>3209767</v>
      </c>
      <c r="Z20" s="54"/>
      <c r="AA20" s="53">
        <f t="shared" si="25"/>
        <v>3350996.7480000006</v>
      </c>
      <c r="AB20" s="53">
        <f t="shared" si="25"/>
        <v>3498440.6049120012</v>
      </c>
      <c r="AC20" s="55">
        <f t="shared" si="25"/>
        <v>3652371.9915281292</v>
      </c>
      <c r="AD20" s="55">
        <f t="shared" si="25"/>
        <v>3772900.2672485569</v>
      </c>
      <c r="AE20" s="55">
        <f t="shared" si="25"/>
        <v>3897405.9760677591</v>
      </c>
      <c r="AF20" s="55">
        <f t="shared" si="25"/>
        <v>4026020.3732779953</v>
      </c>
      <c r="AG20" s="55">
        <f t="shared" si="25"/>
        <v>4158879.0455961684</v>
      </c>
      <c r="AH20" s="55">
        <f t="shared" si="25"/>
        <v>4296122.0541008431</v>
      </c>
      <c r="AI20" s="55">
        <f t="shared" si="25"/>
        <v>4412117.3495615656</v>
      </c>
      <c r="AJ20" s="55">
        <f t="shared" si="25"/>
        <v>4531244.5179997263</v>
      </c>
      <c r="AK20" s="55">
        <f t="shared" si="25"/>
        <v>4653588.1199857183</v>
      </c>
      <c r="AL20" s="55">
        <f t="shared" si="25"/>
        <v>4779234.9992253324</v>
      </c>
      <c r="AM20" s="55">
        <f t="shared" si="25"/>
        <v>4908274.3442044174</v>
      </c>
      <c r="AN20" s="55">
        <f t="shared" si="25"/>
        <v>5026072.9284653235</v>
      </c>
      <c r="AO20" s="55">
        <f t="shared" si="25"/>
        <v>5146698.6787484922</v>
      </c>
      <c r="AP20" s="55">
        <f t="shared" si="25"/>
        <v>5270219.4470384549</v>
      </c>
      <c r="AQ20" s="55">
        <f t="shared" si="25"/>
        <v>5396704.7137673786</v>
      </c>
      <c r="AR20" s="56">
        <f t="shared" si="25"/>
        <v>5526225.6268977933</v>
      </c>
    </row>
    <row r="21" spans="2:44" x14ac:dyDescent="0.25">
      <c r="B21" s="61" t="s">
        <v>20</v>
      </c>
      <c r="C21" s="31"/>
      <c r="D21" s="31"/>
      <c r="E21" s="32"/>
      <c r="F21" s="31"/>
      <c r="G21" s="32"/>
      <c r="H21" s="31"/>
      <c r="I21" s="32"/>
      <c r="J21" s="31"/>
      <c r="K21" s="32"/>
      <c r="L21" s="31"/>
      <c r="M21" s="32"/>
      <c r="N21" s="31"/>
      <c r="O21" s="32"/>
      <c r="P21" s="31"/>
      <c r="Q21" s="32"/>
      <c r="R21" s="31"/>
      <c r="S21" s="32"/>
      <c r="T21" s="7"/>
      <c r="U21" s="44"/>
      <c r="V21" s="45"/>
      <c r="W21" s="57">
        <f>W20/U20-1</f>
        <v>-1.2846017230572215E-4</v>
      </c>
      <c r="X21" s="57"/>
      <c r="Y21" s="74">
        <f t="shared" ref="Y21:AA21" si="26">Y20/W20-1</f>
        <v>4.4000496993320537E-2</v>
      </c>
      <c r="Z21" s="75">
        <f>SUM(Z4:Z18)</f>
        <v>1.0000000000000002</v>
      </c>
      <c r="AA21" s="75">
        <f t="shared" si="26"/>
        <v>4.4000000000000261E-2</v>
      </c>
      <c r="AB21" s="75">
        <f t="shared" ref="AB21:AR21" si="27">AB20/AA20-1</f>
        <v>4.4000000000000261E-2</v>
      </c>
      <c r="AC21" s="75">
        <f t="shared" si="27"/>
        <v>4.4000000000000039E-2</v>
      </c>
      <c r="AD21" s="75">
        <f t="shared" si="27"/>
        <v>3.2999999999999918E-2</v>
      </c>
      <c r="AE21" s="75">
        <f t="shared" si="27"/>
        <v>3.2999999999999918E-2</v>
      </c>
      <c r="AF21" s="75">
        <f t="shared" si="27"/>
        <v>3.300000000000014E-2</v>
      </c>
      <c r="AG21" s="75">
        <f t="shared" si="27"/>
        <v>3.2999999999999918E-2</v>
      </c>
      <c r="AH21" s="75">
        <f t="shared" si="27"/>
        <v>3.3000000000000362E-2</v>
      </c>
      <c r="AI21" s="75">
        <f t="shared" si="27"/>
        <v>2.6999999999999913E-2</v>
      </c>
      <c r="AJ21" s="75">
        <f t="shared" si="27"/>
        <v>2.6999999999999691E-2</v>
      </c>
      <c r="AK21" s="75">
        <f t="shared" si="27"/>
        <v>2.6999999999999913E-2</v>
      </c>
      <c r="AL21" s="75">
        <f t="shared" si="27"/>
        <v>2.6999999999999913E-2</v>
      </c>
      <c r="AM21" s="75">
        <f t="shared" si="27"/>
        <v>2.7000000000000135E-2</v>
      </c>
      <c r="AN21" s="75">
        <f t="shared" si="27"/>
        <v>2.4000000000000021E-2</v>
      </c>
      <c r="AO21" s="75">
        <f t="shared" si="27"/>
        <v>2.4000000000000243E-2</v>
      </c>
      <c r="AP21" s="75">
        <f t="shared" si="27"/>
        <v>2.3999999999999799E-2</v>
      </c>
      <c r="AQ21" s="75">
        <f t="shared" si="27"/>
        <v>2.4000000000000243E-2</v>
      </c>
      <c r="AR21" s="75">
        <f t="shared" si="27"/>
        <v>2.3999999999999577E-2</v>
      </c>
    </row>
    <row r="23" spans="2:44" x14ac:dyDescent="0.25">
      <c r="B23" s="93" t="s">
        <v>25</v>
      </c>
      <c r="U23" s="77">
        <v>2014</v>
      </c>
      <c r="V23" s="78"/>
      <c r="W23" s="77">
        <v>2015</v>
      </c>
      <c r="X23" s="78"/>
      <c r="Y23" s="77">
        <v>2016</v>
      </c>
      <c r="Z23" s="78"/>
      <c r="AA23" s="77">
        <v>2017</v>
      </c>
      <c r="AB23" s="77">
        <v>2018</v>
      </c>
      <c r="AC23" s="77">
        <v>2019</v>
      </c>
      <c r="AD23" s="77">
        <v>2020</v>
      </c>
      <c r="AE23" s="77">
        <v>2021</v>
      </c>
      <c r="AF23" s="77">
        <v>2022</v>
      </c>
      <c r="AG23" s="77">
        <v>2023</v>
      </c>
      <c r="AH23" s="77">
        <v>2024</v>
      </c>
      <c r="AI23" s="77">
        <v>2025</v>
      </c>
      <c r="AJ23" s="77">
        <v>2026</v>
      </c>
      <c r="AK23" s="77">
        <v>2027</v>
      </c>
      <c r="AL23" s="77">
        <v>2028</v>
      </c>
      <c r="AM23" s="77">
        <v>2029</v>
      </c>
      <c r="AN23" s="77">
        <v>2030</v>
      </c>
      <c r="AO23" s="77">
        <v>2031</v>
      </c>
      <c r="AP23" s="77">
        <v>2032</v>
      </c>
      <c r="AQ23" s="77">
        <v>2033</v>
      </c>
      <c r="AR23" s="77">
        <v>2034</v>
      </c>
    </row>
    <row r="24" spans="2:44" x14ac:dyDescent="0.25">
      <c r="B24" s="7" t="s">
        <v>12</v>
      </c>
      <c r="C24" s="8">
        <f t="shared" ref="C24:R24" si="28">C10+C12</f>
        <v>2520507</v>
      </c>
      <c r="D24" s="8">
        <f t="shared" si="28"/>
        <v>2726514</v>
      </c>
      <c r="E24" s="8"/>
      <c r="F24" s="8">
        <f t="shared" si="28"/>
        <v>2937498</v>
      </c>
      <c r="G24" s="8"/>
      <c r="H24" s="8">
        <f t="shared" si="28"/>
        <v>3069234</v>
      </c>
      <c r="I24" s="8"/>
      <c r="J24" s="8">
        <f t="shared" si="28"/>
        <v>3196988</v>
      </c>
      <c r="K24" s="8"/>
      <c r="L24" s="8">
        <f t="shared" si="28"/>
        <v>3330803</v>
      </c>
      <c r="M24" s="8"/>
      <c r="N24" s="8">
        <f t="shared" si="28"/>
        <v>3931841</v>
      </c>
      <c r="O24" s="8"/>
      <c r="P24" s="8">
        <f t="shared" si="28"/>
        <v>4540442</v>
      </c>
      <c r="Q24" s="8"/>
      <c r="R24" s="8">
        <f t="shared" si="28"/>
        <v>5231542</v>
      </c>
      <c r="S24" s="12"/>
      <c r="U24" s="72">
        <f t="shared" ref="U24:AR24" si="29">U10+U12</f>
        <v>2445729</v>
      </c>
      <c r="V24" s="83"/>
      <c r="W24" s="72">
        <f t="shared" si="29"/>
        <v>2356119</v>
      </c>
      <c r="X24" s="83"/>
      <c r="Y24" s="11">
        <f t="shared" si="29"/>
        <v>2446792.3242519433</v>
      </c>
      <c r="Z24" s="41"/>
      <c r="AA24" s="11">
        <f t="shared" si="29"/>
        <v>2554451.1865190291</v>
      </c>
      <c r="AB24" s="11">
        <f t="shared" si="29"/>
        <v>2666847.038725866</v>
      </c>
      <c r="AC24" s="11">
        <f t="shared" si="29"/>
        <v>2784188.3084298046</v>
      </c>
      <c r="AD24" s="11">
        <f t="shared" si="29"/>
        <v>2876066.5226079877</v>
      </c>
      <c r="AE24" s="11">
        <f t="shared" si="29"/>
        <v>2970976.7178540514</v>
      </c>
      <c r="AF24" s="11">
        <f t="shared" si="29"/>
        <v>3069018.9495432349</v>
      </c>
      <c r="AG24" s="11">
        <f t="shared" si="29"/>
        <v>3170296.5748781618</v>
      </c>
      <c r="AH24" s="11">
        <f t="shared" si="29"/>
        <v>3274916.3618491413</v>
      </c>
      <c r="AI24" s="11">
        <f t="shared" si="29"/>
        <v>3363339.1036190679</v>
      </c>
      <c r="AJ24" s="11">
        <f t="shared" si="29"/>
        <v>3454149.2594167823</v>
      </c>
      <c r="AK24" s="11">
        <f t="shared" si="29"/>
        <v>3547411.289421035</v>
      </c>
      <c r="AL24" s="11">
        <f t="shared" si="29"/>
        <v>3643191.3942354023</v>
      </c>
      <c r="AM24" s="11">
        <f t="shared" si="29"/>
        <v>3741557.5618797587</v>
      </c>
      <c r="AN24" s="11">
        <f t="shared" si="29"/>
        <v>3831354.9433648731</v>
      </c>
      <c r="AO24" s="11">
        <f t="shared" si="29"/>
        <v>3923307.4620056301</v>
      </c>
      <c r="AP24" s="11">
        <f t="shared" si="29"/>
        <v>4017466.8410937646</v>
      </c>
      <c r="AQ24" s="11">
        <f t="shared" si="29"/>
        <v>4113886.0452800151</v>
      </c>
      <c r="AR24" s="11">
        <f t="shared" si="29"/>
        <v>4212619.3103667358</v>
      </c>
    </row>
    <row r="25" spans="2:44" hidden="1" x14ac:dyDescent="0.25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2"/>
      <c r="U25" s="8"/>
      <c r="V25" s="83"/>
      <c r="W25" s="5"/>
      <c r="X25" s="16"/>
      <c r="Y25" s="14"/>
      <c r="Z25" s="40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2:44" x14ac:dyDescent="0.25">
      <c r="B26" s="7" t="s">
        <v>13</v>
      </c>
      <c r="C26" s="8">
        <f t="shared" ref="C26:R26" si="30">C4+C6+C8</f>
        <v>386634</v>
      </c>
      <c r="D26" s="8">
        <f t="shared" si="30"/>
        <v>395749</v>
      </c>
      <c r="E26" s="8"/>
      <c r="F26" s="8">
        <f t="shared" si="30"/>
        <v>405419</v>
      </c>
      <c r="G26" s="8"/>
      <c r="H26" s="8">
        <f t="shared" si="30"/>
        <v>422356</v>
      </c>
      <c r="I26" s="8"/>
      <c r="J26" s="8">
        <f t="shared" si="30"/>
        <v>426121</v>
      </c>
      <c r="K26" s="8"/>
      <c r="L26" s="8">
        <f t="shared" si="30"/>
        <v>429945</v>
      </c>
      <c r="M26" s="8"/>
      <c r="N26" s="8">
        <f t="shared" si="30"/>
        <v>449977</v>
      </c>
      <c r="O26" s="8"/>
      <c r="P26" s="8">
        <f t="shared" si="30"/>
        <v>471631</v>
      </c>
      <c r="Q26" s="8"/>
      <c r="R26" s="8">
        <f t="shared" si="30"/>
        <v>494475</v>
      </c>
      <c r="S26" s="12"/>
      <c r="U26" s="72">
        <f t="shared" ref="U26:AR26" si="31">U4+U6+U8</f>
        <v>352210</v>
      </c>
      <c r="V26" s="83"/>
      <c r="W26" s="72">
        <f t="shared" si="31"/>
        <v>438441</v>
      </c>
      <c r="X26" s="83"/>
      <c r="Y26" s="11">
        <f t="shared" si="31"/>
        <v>475045.51599999995</v>
      </c>
      <c r="Z26" s="41"/>
      <c r="AA26" s="11">
        <f t="shared" si="31"/>
        <v>495947.51870399999</v>
      </c>
      <c r="AB26" s="11">
        <f t="shared" si="31"/>
        <v>517769.2095269761</v>
      </c>
      <c r="AC26" s="11">
        <f t="shared" si="31"/>
        <v>540551.05474616296</v>
      </c>
      <c r="AD26" s="11">
        <f t="shared" si="31"/>
        <v>558389.23955278634</v>
      </c>
      <c r="AE26" s="11">
        <f t="shared" si="31"/>
        <v>576816.0844580282</v>
      </c>
      <c r="AF26" s="11">
        <f t="shared" si="31"/>
        <v>595851.01524514321</v>
      </c>
      <c r="AG26" s="11">
        <f t="shared" si="31"/>
        <v>615514.09874823282</v>
      </c>
      <c r="AH26" s="11">
        <f t="shared" si="31"/>
        <v>635826.06400692463</v>
      </c>
      <c r="AI26" s="11">
        <f t="shared" si="31"/>
        <v>652993.3677351115</v>
      </c>
      <c r="AJ26" s="11">
        <f t="shared" si="31"/>
        <v>670624.1886639595</v>
      </c>
      <c r="AK26" s="11">
        <f t="shared" si="31"/>
        <v>688731.0417578863</v>
      </c>
      <c r="AL26" s="11">
        <f t="shared" si="31"/>
        <v>707326.7798853491</v>
      </c>
      <c r="AM26" s="11">
        <f t="shared" si="31"/>
        <v>726424.60294225358</v>
      </c>
      <c r="AN26" s="11">
        <f t="shared" si="31"/>
        <v>743858.7934128677</v>
      </c>
      <c r="AO26" s="11">
        <f t="shared" si="31"/>
        <v>761711.40445477655</v>
      </c>
      <c r="AP26" s="11">
        <f t="shared" si="31"/>
        <v>779992.47816169122</v>
      </c>
      <c r="AQ26" s="11">
        <f t="shared" si="31"/>
        <v>798712.2976375717</v>
      </c>
      <c r="AR26" s="11">
        <f t="shared" si="31"/>
        <v>817881.39278087346</v>
      </c>
    </row>
    <row r="27" spans="2:44" hidden="1" x14ac:dyDescent="0.2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2"/>
      <c r="U27" s="8"/>
      <c r="V27" s="83"/>
      <c r="W27" s="5"/>
      <c r="X27" s="16"/>
      <c r="Y27" s="14"/>
      <c r="Z27" s="40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2:44" x14ac:dyDescent="0.25">
      <c r="B28" s="7" t="s">
        <v>14</v>
      </c>
      <c r="C28" s="8">
        <f t="shared" ref="C28:R28" si="32">C14+C16</f>
        <v>83714</v>
      </c>
      <c r="D28" s="8">
        <f t="shared" si="32"/>
        <v>85596</v>
      </c>
      <c r="E28" s="8"/>
      <c r="F28" s="8">
        <f t="shared" si="32"/>
        <v>87528</v>
      </c>
      <c r="G28" s="8"/>
      <c r="H28" s="8">
        <f t="shared" si="32"/>
        <v>89511</v>
      </c>
      <c r="I28" s="8"/>
      <c r="J28" s="8">
        <f t="shared" si="32"/>
        <v>91545</v>
      </c>
      <c r="K28" s="8"/>
      <c r="L28" s="8">
        <f t="shared" si="32"/>
        <v>93635</v>
      </c>
      <c r="M28" s="8"/>
      <c r="N28" s="8">
        <f t="shared" si="32"/>
        <v>104943</v>
      </c>
      <c r="O28" s="8"/>
      <c r="P28" s="8">
        <f t="shared" si="32"/>
        <v>117846</v>
      </c>
      <c r="Q28" s="8"/>
      <c r="R28" s="8">
        <f t="shared" si="32"/>
        <v>132582</v>
      </c>
      <c r="S28" s="12"/>
      <c r="U28" s="72">
        <f t="shared" ref="U28:AR28" si="33">U14+U16</f>
        <v>92458</v>
      </c>
      <c r="V28" s="83"/>
      <c r="W28" s="72">
        <f t="shared" si="33"/>
        <v>80273</v>
      </c>
      <c r="X28" s="83"/>
      <c r="Y28" s="11">
        <f t="shared" si="33"/>
        <v>87419.833228138334</v>
      </c>
      <c r="Z28" s="41"/>
      <c r="AA28" s="11">
        <f t="shared" si="33"/>
        <v>91266.305890176431</v>
      </c>
      <c r="AB28" s="11">
        <f t="shared" si="33"/>
        <v>95282.023349344207</v>
      </c>
      <c r="AC28" s="11">
        <f t="shared" si="33"/>
        <v>99474.432376715355</v>
      </c>
      <c r="AD28" s="11">
        <f t="shared" si="33"/>
        <v>102757.08864514693</v>
      </c>
      <c r="AE28" s="11">
        <f t="shared" si="33"/>
        <v>106148.07257043679</v>
      </c>
      <c r="AF28" s="11">
        <f t="shared" si="33"/>
        <v>109650.9589652612</v>
      </c>
      <c r="AG28" s="11">
        <f t="shared" si="33"/>
        <v>113269.44061111481</v>
      </c>
      <c r="AH28" s="11">
        <f t="shared" si="33"/>
        <v>117007.33215128162</v>
      </c>
      <c r="AI28" s="11">
        <f t="shared" si="33"/>
        <v>120166.53011936622</v>
      </c>
      <c r="AJ28" s="11">
        <f t="shared" si="33"/>
        <v>123411.02643258909</v>
      </c>
      <c r="AK28" s="11">
        <f t="shared" si="33"/>
        <v>126743.12414626898</v>
      </c>
      <c r="AL28" s="11">
        <f t="shared" si="33"/>
        <v>130165.18849821819</v>
      </c>
      <c r="AM28" s="11">
        <f t="shared" si="33"/>
        <v>133679.64858767012</v>
      </c>
      <c r="AN28" s="11">
        <f t="shared" si="33"/>
        <v>136887.96015377421</v>
      </c>
      <c r="AO28" s="11">
        <f t="shared" si="33"/>
        <v>140173.27119746478</v>
      </c>
      <c r="AP28" s="11">
        <f t="shared" si="33"/>
        <v>143537.42970620393</v>
      </c>
      <c r="AQ28" s="11">
        <f t="shared" si="33"/>
        <v>146982.32801915283</v>
      </c>
      <c r="AR28" s="11">
        <f t="shared" si="33"/>
        <v>150509.90389161251</v>
      </c>
    </row>
    <row r="29" spans="2:44" hidden="1" x14ac:dyDescent="0.2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2"/>
      <c r="U29" s="8"/>
      <c r="V29" s="83"/>
      <c r="W29" s="5"/>
      <c r="X29" s="16"/>
      <c r="Y29" s="14"/>
      <c r="Z29" s="40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2:44" x14ac:dyDescent="0.25">
      <c r="B30" s="7" t="s">
        <v>15</v>
      </c>
      <c r="C30" s="8">
        <f t="shared" ref="C30:R30" si="34">C18</f>
        <v>128238</v>
      </c>
      <c r="D30" s="8">
        <f t="shared" si="34"/>
        <v>138786</v>
      </c>
      <c r="E30" s="8"/>
      <c r="F30" s="8">
        <f t="shared" si="34"/>
        <v>149568</v>
      </c>
      <c r="G30" s="8"/>
      <c r="H30" s="8">
        <f t="shared" si="34"/>
        <v>156100</v>
      </c>
      <c r="I30" s="8"/>
      <c r="J30" s="8">
        <f t="shared" si="34"/>
        <v>161505</v>
      </c>
      <c r="K30" s="8"/>
      <c r="L30" s="8">
        <f t="shared" si="34"/>
        <v>167142</v>
      </c>
      <c r="M30" s="8"/>
      <c r="N30" s="8">
        <f t="shared" si="34"/>
        <v>193814</v>
      </c>
      <c r="O30" s="8"/>
      <c r="P30" s="8">
        <f t="shared" si="34"/>
        <v>221739</v>
      </c>
      <c r="Q30" s="8"/>
      <c r="R30" s="8">
        <f t="shared" si="34"/>
        <v>254384</v>
      </c>
      <c r="S30" s="12"/>
      <c r="U30" s="72">
        <f t="shared" ref="U30:AR30" si="35">U18</f>
        <v>184486</v>
      </c>
      <c r="V30" s="83"/>
      <c r="W30" s="72">
        <f t="shared" si="35"/>
        <v>199655</v>
      </c>
      <c r="X30" s="83"/>
      <c r="Y30" s="11">
        <f t="shared" si="35"/>
        <v>200509.32651991877</v>
      </c>
      <c r="Z30" s="41"/>
      <c r="AA30" s="11">
        <f t="shared" si="35"/>
        <v>209331.7368867952</v>
      </c>
      <c r="AB30" s="11">
        <f t="shared" si="35"/>
        <v>218542.33330981419</v>
      </c>
      <c r="AC30" s="11">
        <f t="shared" si="35"/>
        <v>228158.19597544603</v>
      </c>
      <c r="AD30" s="11">
        <f t="shared" si="35"/>
        <v>235687.4164426357</v>
      </c>
      <c r="AE30" s="11">
        <f t="shared" si="35"/>
        <v>243465.1011852427</v>
      </c>
      <c r="AF30" s="11">
        <f t="shared" si="35"/>
        <v>251499.44952435573</v>
      </c>
      <c r="AG30" s="11">
        <f t="shared" si="35"/>
        <v>259798.93135865941</v>
      </c>
      <c r="AH30" s="11">
        <f t="shared" si="35"/>
        <v>268372.29609349521</v>
      </c>
      <c r="AI30" s="11">
        <f t="shared" si="35"/>
        <v>275618.34808801959</v>
      </c>
      <c r="AJ30" s="11">
        <f t="shared" si="35"/>
        <v>283060.04348639608</v>
      </c>
      <c r="AK30" s="11">
        <f t="shared" si="35"/>
        <v>290702.66466052871</v>
      </c>
      <c r="AL30" s="11">
        <f t="shared" si="35"/>
        <v>298551.63660636294</v>
      </c>
      <c r="AM30" s="11">
        <f t="shared" si="35"/>
        <v>306612.53079473478</v>
      </c>
      <c r="AN30" s="11">
        <f t="shared" si="35"/>
        <v>313971.23153380846</v>
      </c>
      <c r="AO30" s="11">
        <f t="shared" si="35"/>
        <v>321506.54109061981</v>
      </c>
      <c r="AP30" s="11">
        <f t="shared" si="35"/>
        <v>329222.69807679468</v>
      </c>
      <c r="AQ30" s="11">
        <f t="shared" si="35"/>
        <v>337124.04283063777</v>
      </c>
      <c r="AR30" s="11">
        <f t="shared" si="35"/>
        <v>345215.0198585731</v>
      </c>
    </row>
    <row r="31" spans="2:44" hidden="1" x14ac:dyDescent="0.25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2"/>
      <c r="U31" s="8"/>
      <c r="V31" s="83"/>
      <c r="W31" s="5"/>
      <c r="X31" s="16"/>
      <c r="Y31" s="14"/>
      <c r="Z31" s="40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2:44" x14ac:dyDescent="0.25">
      <c r="B32" s="25" t="s">
        <v>10</v>
      </c>
      <c r="C32" s="31">
        <f>SUM(C24:C30)</f>
        <v>3119093</v>
      </c>
      <c r="D32" s="31">
        <f t="shared" ref="D32:R32" si="36">SUM(D24:D30)</f>
        <v>3346645</v>
      </c>
      <c r="E32" s="31"/>
      <c r="F32" s="31">
        <f t="shared" si="36"/>
        <v>3580013</v>
      </c>
      <c r="G32" s="31"/>
      <c r="H32" s="31">
        <f t="shared" si="36"/>
        <v>3737201</v>
      </c>
      <c r="I32" s="31"/>
      <c r="J32" s="31">
        <f t="shared" si="36"/>
        <v>3876159</v>
      </c>
      <c r="K32" s="31"/>
      <c r="L32" s="31">
        <f t="shared" si="36"/>
        <v>4021525</v>
      </c>
      <c r="M32" s="31"/>
      <c r="N32" s="33">
        <f t="shared" si="36"/>
        <v>4680575</v>
      </c>
      <c r="O32" s="33"/>
      <c r="P32" s="33">
        <f t="shared" si="36"/>
        <v>5351658</v>
      </c>
      <c r="Q32" s="33"/>
      <c r="R32" s="33">
        <f t="shared" si="36"/>
        <v>6112983</v>
      </c>
      <c r="S32" s="20"/>
      <c r="U32" s="31">
        <f t="shared" ref="U32:AR32" si="37">SUM(U24:U30)</f>
        <v>3074883</v>
      </c>
      <c r="V32" s="84"/>
      <c r="W32" s="31">
        <f t="shared" si="37"/>
        <v>3074488</v>
      </c>
      <c r="X32" s="84"/>
      <c r="Y32" s="33">
        <f t="shared" si="37"/>
        <v>3209767</v>
      </c>
      <c r="Z32" s="42"/>
      <c r="AA32" s="33">
        <f t="shared" si="37"/>
        <v>3350996.7480000006</v>
      </c>
      <c r="AB32" s="33">
        <f t="shared" si="37"/>
        <v>3498440.6049120007</v>
      </c>
      <c r="AC32" s="33">
        <f t="shared" si="37"/>
        <v>3652371.9915281292</v>
      </c>
      <c r="AD32" s="33">
        <f t="shared" si="37"/>
        <v>3772900.2672485569</v>
      </c>
      <c r="AE32" s="33">
        <f t="shared" si="37"/>
        <v>3897405.9760677591</v>
      </c>
      <c r="AF32" s="33">
        <f t="shared" si="37"/>
        <v>4026020.3732779948</v>
      </c>
      <c r="AG32" s="33">
        <f t="shared" si="37"/>
        <v>4158879.0455961684</v>
      </c>
      <c r="AH32" s="33">
        <f t="shared" si="37"/>
        <v>4296122.0541008431</v>
      </c>
      <c r="AI32" s="33">
        <f t="shared" si="37"/>
        <v>4412117.3495615656</v>
      </c>
      <c r="AJ32" s="33">
        <f t="shared" si="37"/>
        <v>4531244.5179997263</v>
      </c>
      <c r="AK32" s="33">
        <f t="shared" si="37"/>
        <v>4653588.1199857183</v>
      </c>
      <c r="AL32" s="33">
        <f t="shared" si="37"/>
        <v>4779234.9992253324</v>
      </c>
      <c r="AM32" s="33">
        <f t="shared" si="37"/>
        <v>4908274.3442044174</v>
      </c>
      <c r="AN32" s="33">
        <f t="shared" si="37"/>
        <v>5026072.9284653235</v>
      </c>
      <c r="AO32" s="33">
        <f t="shared" si="37"/>
        <v>5146698.6787484912</v>
      </c>
      <c r="AP32" s="33">
        <f t="shared" si="37"/>
        <v>5270219.4470384549</v>
      </c>
      <c r="AQ32" s="33">
        <f t="shared" si="37"/>
        <v>5396704.7137673767</v>
      </c>
      <c r="AR32" s="43">
        <f t="shared" si="37"/>
        <v>5526225.6268977951</v>
      </c>
    </row>
    <row r="33" spans="2:45" x14ac:dyDescent="0.25">
      <c r="D33" s="3">
        <f>D32/C32-1</f>
        <v>7.2954541592700206E-2</v>
      </c>
      <c r="E33" s="3"/>
      <c r="F33" s="3">
        <f>F32/D32-1</f>
        <v>6.9731925555294838E-2</v>
      </c>
      <c r="G33" s="3"/>
      <c r="H33" s="3">
        <f>H32/F32-1</f>
        <v>4.3907103130631064E-2</v>
      </c>
      <c r="I33" s="3"/>
      <c r="J33" s="3">
        <f>J32/H32-1</f>
        <v>3.718237258311774E-2</v>
      </c>
      <c r="K33" s="3"/>
      <c r="L33" s="3">
        <f t="shared" ref="L33" si="38">L32/J32-1</f>
        <v>3.7502589548055187E-2</v>
      </c>
      <c r="M33" s="3"/>
      <c r="N33" s="3"/>
      <c r="O33" s="3"/>
      <c r="P33" s="3"/>
      <c r="Q33" s="3"/>
      <c r="R33" s="3"/>
      <c r="S33" s="3"/>
      <c r="W33" s="3"/>
      <c r="X33" s="10"/>
      <c r="Y33" s="3"/>
      <c r="Z33" s="10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2:45" x14ac:dyDescent="0.25">
      <c r="U34" s="81"/>
      <c r="V34" s="82"/>
      <c r="W34" s="65"/>
      <c r="X34" s="66"/>
    </row>
    <row r="35" spans="2:45" x14ac:dyDescent="0.25">
      <c r="B35" s="95" t="s">
        <v>26</v>
      </c>
      <c r="C35" s="94">
        <v>2014</v>
      </c>
      <c r="D35" s="24">
        <v>2015</v>
      </c>
      <c r="E35" s="24"/>
      <c r="F35" s="24">
        <v>2016</v>
      </c>
      <c r="G35" s="24"/>
      <c r="H35" s="24">
        <v>2017</v>
      </c>
      <c r="I35" s="24"/>
      <c r="J35" s="24">
        <v>2018</v>
      </c>
      <c r="K35" s="24"/>
      <c r="L35" s="24">
        <v>2019</v>
      </c>
      <c r="M35" s="24"/>
      <c r="N35" s="24">
        <v>2024</v>
      </c>
      <c r="O35" s="24"/>
      <c r="P35" s="24">
        <v>2029</v>
      </c>
      <c r="Q35" s="24"/>
      <c r="R35" s="24">
        <v>2034</v>
      </c>
      <c r="S35" s="17"/>
      <c r="U35" s="77">
        <v>2014</v>
      </c>
      <c r="V35" s="78"/>
      <c r="W35" s="77">
        <v>2015</v>
      </c>
      <c r="X35" s="78"/>
      <c r="Y35" s="77">
        <v>2016</v>
      </c>
      <c r="Z35" s="78"/>
      <c r="AA35" s="77">
        <v>2017</v>
      </c>
      <c r="AB35" s="77">
        <v>2018</v>
      </c>
      <c r="AC35" s="77">
        <v>2019</v>
      </c>
      <c r="AD35" s="77">
        <v>2020</v>
      </c>
      <c r="AE35" s="77">
        <v>2021</v>
      </c>
      <c r="AF35" s="77">
        <v>2022</v>
      </c>
      <c r="AG35" s="77">
        <v>2023</v>
      </c>
      <c r="AH35" s="77">
        <v>2024</v>
      </c>
      <c r="AI35" s="77">
        <v>2025</v>
      </c>
      <c r="AJ35" s="77">
        <v>2026</v>
      </c>
      <c r="AK35" s="77">
        <v>2027</v>
      </c>
      <c r="AL35" s="77">
        <v>2028</v>
      </c>
      <c r="AM35" s="77">
        <v>2029</v>
      </c>
      <c r="AN35" s="77">
        <v>2030</v>
      </c>
      <c r="AO35" s="77">
        <v>2031</v>
      </c>
      <c r="AP35" s="77">
        <v>2032</v>
      </c>
      <c r="AQ35" s="77">
        <v>2033</v>
      </c>
      <c r="AR35" s="77">
        <v>2034</v>
      </c>
    </row>
    <row r="36" spans="2:45" x14ac:dyDescent="0.25">
      <c r="B36" s="35" t="s">
        <v>16</v>
      </c>
      <c r="C36" s="9">
        <v>2190106</v>
      </c>
      <c r="D36" s="9">
        <v>2371028</v>
      </c>
      <c r="E36" s="9"/>
      <c r="F36" s="9">
        <v>2556142</v>
      </c>
      <c r="G36" s="9"/>
      <c r="H36" s="9">
        <v>2668700</v>
      </c>
      <c r="I36" s="9"/>
      <c r="J36" s="9">
        <v>2760817</v>
      </c>
      <c r="K36" s="9"/>
      <c r="L36" s="13">
        <v>2856876</v>
      </c>
      <c r="M36" s="13"/>
      <c r="N36" s="13">
        <v>3312537</v>
      </c>
      <c r="O36" s="13"/>
      <c r="P36" s="13">
        <v>3791466</v>
      </c>
      <c r="Q36" s="13"/>
      <c r="R36" s="9">
        <v>4349062</v>
      </c>
      <c r="S36" s="18"/>
      <c r="U36" s="68">
        <v>2177534</v>
      </c>
      <c r="V36" s="85"/>
      <c r="W36" s="68">
        <v>2229874</v>
      </c>
      <c r="X36" s="85"/>
      <c r="Y36" s="9">
        <f>AA48</f>
        <v>2282144.3369999998</v>
      </c>
      <c r="Z36" s="39"/>
      <c r="AA36" s="9">
        <f>AA49</f>
        <v>2382558.6878280002</v>
      </c>
      <c r="AB36" s="9">
        <f>AA50</f>
        <v>2487391.2700924319</v>
      </c>
      <c r="AC36" s="13">
        <f>AA51</f>
        <v>2596836.485976499</v>
      </c>
      <c r="AD36" s="11">
        <f>AA52</f>
        <v>2682532.0900137234</v>
      </c>
      <c r="AE36" s="11">
        <f>AA53</f>
        <v>2771055.6489841766</v>
      </c>
      <c r="AF36" s="11">
        <f>AA54</f>
        <v>2862500.4854006544</v>
      </c>
      <c r="AG36" s="11">
        <f>AA55</f>
        <v>2956963.0014188755</v>
      </c>
      <c r="AH36" s="11">
        <f>AA56</f>
        <v>3054542.7804656988</v>
      </c>
      <c r="AI36" s="11">
        <f>AA57</f>
        <v>3137015.4355382724</v>
      </c>
      <c r="AJ36" s="11">
        <f>AA58</f>
        <v>3221714.8522978052</v>
      </c>
      <c r="AK36" s="11">
        <f>AA59</f>
        <v>3308701.1533098454</v>
      </c>
      <c r="AL36" s="11">
        <f>AA60</f>
        <v>3398036.0844492107</v>
      </c>
      <c r="AM36" s="11">
        <f>AA61</f>
        <v>3489783.0587293399</v>
      </c>
      <c r="AN36" s="11">
        <f>AA62</f>
        <v>3573537.8521388443</v>
      </c>
      <c r="AO36" s="11">
        <f>AA63</f>
        <v>3659302.7605901766</v>
      </c>
      <c r="AP36" s="11">
        <f>AA64</f>
        <v>3747126.0268443408</v>
      </c>
      <c r="AQ36" s="11">
        <f>AA65</f>
        <v>3837057.0514886049</v>
      </c>
      <c r="AR36" s="11">
        <f>AA66</f>
        <v>3929146.4207243314</v>
      </c>
    </row>
    <row r="37" spans="2:45" hidden="1" x14ac:dyDescent="0.25">
      <c r="B37" s="35"/>
      <c r="C37" s="9"/>
      <c r="D37" s="27">
        <f>D36/C36-1</f>
        <v>8.2608786971954729E-2</v>
      </c>
      <c r="E37" s="27"/>
      <c r="F37" s="27">
        <f>F36/D36-1</f>
        <v>7.8073308286532361E-2</v>
      </c>
      <c r="G37" s="27"/>
      <c r="H37" s="27">
        <f>H36/F36-1</f>
        <v>4.4034329861173616E-2</v>
      </c>
      <c r="I37" s="27"/>
      <c r="J37" s="27">
        <f>J36/H36-1</f>
        <v>3.4517555364034891E-2</v>
      </c>
      <c r="K37" s="27"/>
      <c r="L37" s="29">
        <f t="shared" ref="L37" si="39">L36/J36-1</f>
        <v>3.4793686071912688E-2</v>
      </c>
      <c r="M37" s="29"/>
      <c r="N37" s="36">
        <v>3.0039476474644358E-2</v>
      </c>
      <c r="O37" s="36"/>
      <c r="P37" s="36">
        <v>2.7375691056773909E-2</v>
      </c>
      <c r="Q37" s="36"/>
      <c r="R37" s="36">
        <v>2.7821473067332604E-2</v>
      </c>
      <c r="S37" s="19"/>
      <c r="U37" s="69"/>
      <c r="V37" s="83"/>
      <c r="W37" s="79"/>
      <c r="X37" s="16"/>
      <c r="Y37" s="4"/>
      <c r="Z37" s="4"/>
      <c r="AA37" s="4"/>
      <c r="AB37" s="4"/>
      <c r="AC37" s="4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</row>
    <row r="38" spans="2:45" x14ac:dyDescent="0.25">
      <c r="B38" s="35" t="s">
        <v>0</v>
      </c>
      <c r="C38" s="9">
        <v>147674</v>
      </c>
      <c r="D38" s="9">
        <v>159664</v>
      </c>
      <c r="E38" s="9"/>
      <c r="F38" s="9">
        <v>171747.5</v>
      </c>
      <c r="G38" s="9"/>
      <c r="H38" s="9">
        <v>178571</v>
      </c>
      <c r="I38" s="9"/>
      <c r="J38" s="9">
        <v>185825</v>
      </c>
      <c r="K38" s="9"/>
      <c r="L38" s="9">
        <v>193416.5</v>
      </c>
      <c r="M38" s="9"/>
      <c r="N38" s="13">
        <v>227178</v>
      </c>
      <c r="O38" s="13"/>
      <c r="P38" s="13">
        <v>259926</v>
      </c>
      <c r="Q38" s="13"/>
      <c r="R38" s="9">
        <v>297757</v>
      </c>
      <c r="S38" s="18"/>
      <c r="U38" s="68">
        <v>188145</v>
      </c>
      <c r="V38" s="85"/>
      <c r="W38" s="68">
        <v>220024</v>
      </c>
      <c r="X38" s="85"/>
      <c r="Y38" s="9">
        <f>AB48</f>
        <v>224683.69000000003</v>
      </c>
      <c r="Z38" s="39"/>
      <c r="AA38" s="9">
        <f>AB49</f>
        <v>234569.77236000003</v>
      </c>
      <c r="AB38" s="9">
        <f>AB50</f>
        <v>244890.84234384005</v>
      </c>
      <c r="AC38" s="13">
        <f>AB51</f>
        <v>255666.03940696901</v>
      </c>
      <c r="AD38" s="11">
        <f>AB52</f>
        <v>264103.01870739897</v>
      </c>
      <c r="AE38" s="11">
        <f>AB53</f>
        <v>272818.41832474316</v>
      </c>
      <c r="AF38" s="11">
        <f>AB54</f>
        <v>281821.42612945964</v>
      </c>
      <c r="AG38" s="11">
        <f>AB55</f>
        <v>291121.53319173184</v>
      </c>
      <c r="AH38" s="11">
        <f>AB56</f>
        <v>300728.54378705897</v>
      </c>
      <c r="AI38" s="11">
        <f>AB57</f>
        <v>308848.21446930955</v>
      </c>
      <c r="AJ38" s="11">
        <f>AB58</f>
        <v>317187.11625998089</v>
      </c>
      <c r="AK38" s="11">
        <f>AB59</f>
        <v>325751.16839900031</v>
      </c>
      <c r="AL38" s="11">
        <f>AB60</f>
        <v>334546.44994577323</v>
      </c>
      <c r="AM38" s="11">
        <f>AB61</f>
        <v>343579.20409430919</v>
      </c>
      <c r="AN38" s="11">
        <f>AB62</f>
        <v>351825.10499257263</v>
      </c>
      <c r="AO38" s="11">
        <f>AB63</f>
        <v>360268.90751239436</v>
      </c>
      <c r="AP38" s="11">
        <f>AB64</f>
        <v>368915.36129269184</v>
      </c>
      <c r="AQ38" s="11">
        <f>AB65</f>
        <v>377769.32996371639</v>
      </c>
      <c r="AR38" s="11">
        <f>AB66</f>
        <v>386835.79388284561</v>
      </c>
    </row>
    <row r="39" spans="2:45" hidden="1" x14ac:dyDescent="0.25">
      <c r="B39" s="35"/>
      <c r="C39" s="9"/>
      <c r="D39" s="27">
        <f>D38/C38-1</f>
        <v>8.1192356135812771E-2</v>
      </c>
      <c r="E39" s="27"/>
      <c r="F39" s="27">
        <f>F38/D38-1</f>
        <v>7.5680804689848724E-2</v>
      </c>
      <c r="G39" s="27"/>
      <c r="H39" s="27">
        <f>H38/F38-1</f>
        <v>3.9729835951032744E-2</v>
      </c>
      <c r="I39" s="27"/>
      <c r="J39" s="27">
        <f>J38/H38-1</f>
        <v>4.0622497493993937E-2</v>
      </c>
      <c r="K39" s="27"/>
      <c r="L39" s="29">
        <f t="shared" ref="L39" si="40">L38/J38-1</f>
        <v>4.0852953047221918E-2</v>
      </c>
      <c r="M39" s="29"/>
      <c r="N39" s="36">
        <v>3.270035381344881E-2</v>
      </c>
      <c r="O39" s="36"/>
      <c r="P39" s="36">
        <v>2.7298585878513137E-2</v>
      </c>
      <c r="Q39" s="36"/>
      <c r="R39" s="36">
        <v>2.754878804652924E-2</v>
      </c>
      <c r="S39" s="19"/>
      <c r="U39" s="69"/>
      <c r="V39" s="83"/>
      <c r="W39" s="79"/>
      <c r="X39" s="16"/>
      <c r="Y39" s="4"/>
      <c r="Z39" s="4"/>
      <c r="AA39" s="4"/>
      <c r="AB39" s="4"/>
      <c r="AC39" s="4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</row>
    <row r="40" spans="2:45" ht="17.25" customHeight="1" x14ac:dyDescent="0.25">
      <c r="B40" s="35" t="s">
        <v>17</v>
      </c>
      <c r="C40" s="9">
        <v>781312</v>
      </c>
      <c r="D40" s="9">
        <v>815953</v>
      </c>
      <c r="E40" s="9"/>
      <c r="F40" s="9">
        <v>852122.5</v>
      </c>
      <c r="G40" s="9"/>
      <c r="H40" s="9">
        <v>889930</v>
      </c>
      <c r="I40" s="9"/>
      <c r="J40" s="9">
        <v>929517.5</v>
      </c>
      <c r="K40" s="9"/>
      <c r="L40" s="9">
        <v>971231.5</v>
      </c>
      <c r="M40" s="9"/>
      <c r="N40" s="13">
        <v>1140860</v>
      </c>
      <c r="O40" s="13"/>
      <c r="P40" s="13">
        <v>1300266</v>
      </c>
      <c r="Q40" s="13"/>
      <c r="R40" s="9">
        <v>1466164</v>
      </c>
      <c r="S40" s="18"/>
      <c r="U40" s="68">
        <v>709204</v>
      </c>
      <c r="V40" s="85"/>
      <c r="W40" s="68">
        <v>624591</v>
      </c>
      <c r="X40" s="85"/>
      <c r="Y40" s="9">
        <f>AC48</f>
        <v>702938.973</v>
      </c>
      <c r="Z40" s="39"/>
      <c r="AA40" s="9">
        <f>AC49</f>
        <v>733868.28781200002</v>
      </c>
      <c r="AB40" s="9">
        <f>AC50</f>
        <v>766158.49247572804</v>
      </c>
      <c r="AC40" s="13">
        <f>AC51</f>
        <v>799869.46614466014</v>
      </c>
      <c r="AD40" s="11">
        <f>AC52</f>
        <v>826265.15852743376</v>
      </c>
      <c r="AE40" s="11">
        <f>AC53</f>
        <v>853531.90875883924</v>
      </c>
      <c r="AF40" s="11">
        <f>AC54</f>
        <v>881698.46174788091</v>
      </c>
      <c r="AG40" s="11">
        <f>AC55</f>
        <v>910794.51098556083</v>
      </c>
      <c r="AH40" s="11">
        <f>AC56</f>
        <v>940850.72984808439</v>
      </c>
      <c r="AI40" s="11">
        <f>AC57</f>
        <v>966253.6995539827</v>
      </c>
      <c r="AJ40" s="11">
        <f>AC58</f>
        <v>992342.54944194003</v>
      </c>
      <c r="AK40" s="11">
        <f>AC59</f>
        <v>1019135.7982768723</v>
      </c>
      <c r="AL40" s="11">
        <f>AC60</f>
        <v>1046652.4648303476</v>
      </c>
      <c r="AM40" s="11">
        <f>AC61</f>
        <v>1074912.0813807673</v>
      </c>
      <c r="AN40" s="11">
        <f>AC62</f>
        <v>1100709.9713339056</v>
      </c>
      <c r="AO40" s="11">
        <f>AC63</f>
        <v>1127127.0106459195</v>
      </c>
      <c r="AP40" s="11">
        <f>AC64</f>
        <v>1154178.0589014215</v>
      </c>
      <c r="AQ40" s="11">
        <f>AC65</f>
        <v>1181878.3323150554</v>
      </c>
      <c r="AR40" s="11">
        <f>AC66</f>
        <v>1210243.4122906169</v>
      </c>
    </row>
    <row r="41" spans="2:45" hidden="1" x14ac:dyDescent="0.25">
      <c r="B41" s="35"/>
      <c r="C41" s="9"/>
      <c r="D41" s="27">
        <f>D40/C40-1</f>
        <v>4.4336961418741883E-2</v>
      </c>
      <c r="E41" s="27"/>
      <c r="F41" s="27">
        <f>F40/D40-1</f>
        <v>4.4327920848382218E-2</v>
      </c>
      <c r="G41" s="27"/>
      <c r="H41" s="27">
        <f>H40/F40-1</f>
        <v>4.4368620708876927E-2</v>
      </c>
      <c r="I41" s="27"/>
      <c r="J41" s="27">
        <f>J40/H40-1</f>
        <v>4.4483835807310745E-2</v>
      </c>
      <c r="K41" s="27"/>
      <c r="L41" s="29">
        <f t="shared" ref="L41" si="41">L40/J40-1</f>
        <v>4.4877046424623535E-2</v>
      </c>
      <c r="M41" s="29"/>
      <c r="N41" s="36">
        <v>3.271830275588565E-2</v>
      </c>
      <c r="O41" s="36"/>
      <c r="P41" s="36">
        <v>2.6502403676239926E-2</v>
      </c>
      <c r="Q41" s="36"/>
      <c r="R41" s="36">
        <v>2.4306831084303253E-2</v>
      </c>
      <c r="S41" s="19"/>
      <c r="U41" s="69"/>
      <c r="V41" s="83"/>
      <c r="W41" s="79"/>
      <c r="X41" s="16"/>
      <c r="Y41" s="4"/>
      <c r="Z41" s="4"/>
      <c r="AA41" s="4"/>
      <c r="AB41" s="4"/>
      <c r="AC41" s="4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</row>
    <row r="42" spans="2:45" x14ac:dyDescent="0.25">
      <c r="B42" s="25" t="s">
        <v>18</v>
      </c>
      <c r="C42" s="37">
        <f>C36+C38+C40</f>
        <v>3119092</v>
      </c>
      <c r="D42" s="37">
        <f>D36+D38+D40</f>
        <v>3346645</v>
      </c>
      <c r="E42" s="37"/>
      <c r="F42" s="37">
        <f>F36+F38+F40</f>
        <v>3580012</v>
      </c>
      <c r="G42" s="37"/>
      <c r="H42" s="37">
        <f>H36+H38+H40</f>
        <v>3737201</v>
      </c>
      <c r="I42" s="37"/>
      <c r="J42" s="37">
        <f>J36+J38+J40</f>
        <v>3876159.5</v>
      </c>
      <c r="K42" s="37"/>
      <c r="L42" s="37">
        <f>L36+L38+L40</f>
        <v>4021524</v>
      </c>
      <c r="M42" s="37"/>
      <c r="N42" s="37">
        <f>N36+N38+N40</f>
        <v>4680575</v>
      </c>
      <c r="O42" s="37"/>
      <c r="P42" s="37">
        <f>P36+P38+P40</f>
        <v>5351658</v>
      </c>
      <c r="Q42" s="37"/>
      <c r="R42" s="37">
        <f>R36+R38+R40</f>
        <v>6112983</v>
      </c>
      <c r="S42" s="21"/>
      <c r="U42" s="80">
        <f>SUM(U36,U38,U40)</f>
        <v>3074883</v>
      </c>
      <c r="V42" s="86"/>
      <c r="W42" s="80">
        <f>SUM(W36,W38,W40)</f>
        <v>3074489</v>
      </c>
      <c r="X42" s="86"/>
      <c r="Y42" s="44">
        <f>SUM(Y36,Y38,Y40)</f>
        <v>3209767</v>
      </c>
      <c r="Z42" s="45"/>
      <c r="AA42" s="44">
        <f>SUM(AA36,AA38,AA40)</f>
        <v>3350996.7480000001</v>
      </c>
      <c r="AB42" s="44">
        <f>SUM(AB36,AB38,AB40)</f>
        <v>3498440.6049120002</v>
      </c>
      <c r="AC42" s="46">
        <f>SUM(AC36,AC38,AC40)</f>
        <v>3652371.9915281283</v>
      </c>
      <c r="AD42" s="46">
        <f>SUM(AD36,AD38,AD40)</f>
        <v>3772900.267248556</v>
      </c>
      <c r="AE42" s="46">
        <f t="shared" ref="AE42:AR42" si="42">SUM(AE36,AE38,AE40)</f>
        <v>3897405.9760677586</v>
      </c>
      <c r="AF42" s="46">
        <f t="shared" si="42"/>
        <v>4026020.3732779948</v>
      </c>
      <c r="AG42" s="46">
        <f t="shared" si="42"/>
        <v>4158879.0455961679</v>
      </c>
      <c r="AH42" s="46">
        <f t="shared" si="42"/>
        <v>4296122.0541008422</v>
      </c>
      <c r="AI42" s="46">
        <f t="shared" si="42"/>
        <v>4412117.3495615646</v>
      </c>
      <c r="AJ42" s="46">
        <f t="shared" si="42"/>
        <v>4531244.5179997263</v>
      </c>
      <c r="AK42" s="46">
        <f t="shared" si="42"/>
        <v>4653588.1199857183</v>
      </c>
      <c r="AL42" s="46">
        <f t="shared" si="42"/>
        <v>4779234.9992253315</v>
      </c>
      <c r="AM42" s="46">
        <f t="shared" si="42"/>
        <v>4908274.3442044165</v>
      </c>
      <c r="AN42" s="46">
        <f t="shared" si="42"/>
        <v>5026072.9284653226</v>
      </c>
      <c r="AO42" s="46">
        <f t="shared" si="42"/>
        <v>5146698.6787484903</v>
      </c>
      <c r="AP42" s="46">
        <f t="shared" si="42"/>
        <v>5270219.447038454</v>
      </c>
      <c r="AQ42" s="46">
        <f t="shared" si="42"/>
        <v>5396704.7137673767</v>
      </c>
      <c r="AR42" s="46">
        <f t="shared" si="42"/>
        <v>5526225.6268977942</v>
      </c>
      <c r="AS42" s="71"/>
    </row>
    <row r="43" spans="2:45" x14ac:dyDescent="0.25">
      <c r="D43" s="34">
        <f>D42/C42-1</f>
        <v>7.2954885588498275E-2</v>
      </c>
      <c r="E43" s="34"/>
      <c r="F43" s="34">
        <f>F42/D42-1</f>
        <v>6.9731626748579467E-2</v>
      </c>
      <c r="G43" s="34"/>
      <c r="H43" s="34">
        <f>H42/F42-1</f>
        <v>4.3907394723816662E-2</v>
      </c>
      <c r="I43" s="34"/>
      <c r="J43" s="34">
        <f>J42/H42-1</f>
        <v>3.7182506373085067E-2</v>
      </c>
      <c r="K43" s="34"/>
      <c r="L43" s="34">
        <f t="shared" ref="L43" si="43">L42/J42-1</f>
        <v>3.7502197729479381E-2</v>
      </c>
      <c r="M43" s="34"/>
      <c r="N43" s="22"/>
      <c r="O43" s="22"/>
      <c r="P43" s="22"/>
      <c r="Q43" s="22"/>
      <c r="R43" s="22"/>
      <c r="S43" s="22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5" spans="2:45" x14ac:dyDescent="0.25">
      <c r="Z45" s="1"/>
      <c r="AA45" s="2" t="s">
        <v>19</v>
      </c>
      <c r="AB45" s="2" t="s">
        <v>1</v>
      </c>
      <c r="AC45" s="2" t="s">
        <v>17</v>
      </c>
      <c r="AD45" s="59" t="s">
        <v>10</v>
      </c>
      <c r="AE45" s="2" t="s">
        <v>22</v>
      </c>
      <c r="AF45" s="58" t="s">
        <v>23</v>
      </c>
    </row>
    <row r="46" spans="2:45" x14ac:dyDescent="0.25">
      <c r="Z46" s="64">
        <v>2014</v>
      </c>
      <c r="AA46" s="87">
        <v>2177534</v>
      </c>
      <c r="AB46" s="87">
        <v>188145</v>
      </c>
      <c r="AC46" s="87">
        <v>709204</v>
      </c>
      <c r="AD46" s="89">
        <f>AA46+AB46+AC46</f>
        <v>3074883</v>
      </c>
      <c r="AE46" s="87">
        <v>3311000</v>
      </c>
      <c r="AI46" s="67"/>
    </row>
    <row r="47" spans="2:45" x14ac:dyDescent="0.25">
      <c r="Z47" s="64">
        <v>2015</v>
      </c>
      <c r="AA47" s="87">
        <v>2229874</v>
      </c>
      <c r="AB47" s="87">
        <v>220024</v>
      </c>
      <c r="AC47" s="87">
        <v>624591</v>
      </c>
      <c r="AD47" s="89">
        <f>AA47+AB47+AC47</f>
        <v>3074489</v>
      </c>
      <c r="AE47" s="87">
        <f>AE46</f>
        <v>3311000</v>
      </c>
      <c r="AI47" s="67"/>
    </row>
    <row r="48" spans="2:45" x14ac:dyDescent="0.25">
      <c r="Z48" s="1">
        <v>2016</v>
      </c>
      <c r="AA48" s="60">
        <f t="shared" ref="AA48:AA66" si="44">AD48*$AA$68</f>
        <v>2282144.3369999998</v>
      </c>
      <c r="AB48" s="60">
        <f t="shared" ref="AB48:AB66" si="45">AD48*$AB$68</f>
        <v>224683.69000000003</v>
      </c>
      <c r="AC48" s="60">
        <f t="shared" ref="AC48:AC66" si="46">AD48*$AC$68</f>
        <v>702938.973</v>
      </c>
      <c r="AD48" s="90">
        <f>AD47*(1+AF48)</f>
        <v>3209767</v>
      </c>
      <c r="AE48" s="60">
        <f>AE47+750000-750000</f>
        <v>3311000</v>
      </c>
      <c r="AF48" s="73">
        <v>4.4000157424534593E-2</v>
      </c>
      <c r="AI48" s="67"/>
    </row>
    <row r="49" spans="26:32" x14ac:dyDescent="0.25">
      <c r="Z49" s="1">
        <v>2017</v>
      </c>
      <c r="AA49" s="60">
        <f t="shared" si="44"/>
        <v>2382558.6878280002</v>
      </c>
      <c r="AB49" s="60">
        <f t="shared" si="45"/>
        <v>234569.77236000003</v>
      </c>
      <c r="AC49" s="60">
        <f t="shared" si="46"/>
        <v>733868.28781200002</v>
      </c>
      <c r="AD49" s="90">
        <f t="shared" ref="AD49:AD66" si="47">AD48*(1+AF49)</f>
        <v>3350996.7480000001</v>
      </c>
      <c r="AE49" s="60">
        <f>AE48+1500000</f>
        <v>4811000</v>
      </c>
      <c r="AF49" s="73">
        <v>4.4000000000000039E-2</v>
      </c>
    </row>
    <row r="50" spans="26:32" x14ac:dyDescent="0.25">
      <c r="Z50" s="1">
        <v>2018</v>
      </c>
      <c r="AA50" s="60">
        <f t="shared" si="44"/>
        <v>2487391.2700924319</v>
      </c>
      <c r="AB50" s="60">
        <f t="shared" si="45"/>
        <v>244890.84234384005</v>
      </c>
      <c r="AC50" s="60">
        <f t="shared" si="46"/>
        <v>766158.49247572804</v>
      </c>
      <c r="AD50" s="90">
        <f t="shared" si="47"/>
        <v>3498440.6049120002</v>
      </c>
      <c r="AE50" s="60">
        <f>AE49</f>
        <v>4811000</v>
      </c>
      <c r="AF50" s="73">
        <v>4.4000000000000039E-2</v>
      </c>
    </row>
    <row r="51" spans="26:32" x14ac:dyDescent="0.25">
      <c r="Z51" s="1">
        <v>2019</v>
      </c>
      <c r="AA51" s="60">
        <f t="shared" si="44"/>
        <v>2596836.485976499</v>
      </c>
      <c r="AB51" s="60">
        <f t="shared" si="45"/>
        <v>255666.03940696901</v>
      </c>
      <c r="AC51" s="60">
        <f t="shared" si="46"/>
        <v>799869.46614466014</v>
      </c>
      <c r="AD51" s="90">
        <f t="shared" si="47"/>
        <v>3652371.9915281283</v>
      </c>
      <c r="AE51" s="60">
        <f t="shared" ref="AE51:AE66" si="48">AE50</f>
        <v>4811000</v>
      </c>
      <c r="AF51" s="73">
        <v>4.4000000000000039E-2</v>
      </c>
    </row>
    <row r="52" spans="26:32" x14ac:dyDescent="0.25">
      <c r="Z52" s="1">
        <v>2020</v>
      </c>
      <c r="AA52" s="60">
        <f t="shared" si="44"/>
        <v>2682532.0900137234</v>
      </c>
      <c r="AB52" s="60">
        <f t="shared" si="45"/>
        <v>264103.01870739897</v>
      </c>
      <c r="AC52" s="60">
        <f t="shared" si="46"/>
        <v>826265.15852743376</v>
      </c>
      <c r="AD52" s="90">
        <f t="shared" si="47"/>
        <v>3772900.267248556</v>
      </c>
      <c r="AE52" s="60">
        <f t="shared" si="48"/>
        <v>4811000</v>
      </c>
      <c r="AF52" s="73">
        <v>3.2999999999999918E-2</v>
      </c>
    </row>
    <row r="53" spans="26:32" x14ac:dyDescent="0.25">
      <c r="Z53" s="1">
        <v>2021</v>
      </c>
      <c r="AA53" s="60">
        <f t="shared" si="44"/>
        <v>2771055.6489841766</v>
      </c>
      <c r="AB53" s="60">
        <f t="shared" si="45"/>
        <v>272818.41832474316</v>
      </c>
      <c r="AC53" s="60">
        <f t="shared" si="46"/>
        <v>853531.90875883924</v>
      </c>
      <c r="AD53" s="90">
        <f t="shared" si="47"/>
        <v>3897405.9760677591</v>
      </c>
      <c r="AE53" s="60">
        <f t="shared" si="48"/>
        <v>4811000</v>
      </c>
      <c r="AF53" s="73">
        <v>3.300000000000014E-2</v>
      </c>
    </row>
    <row r="54" spans="26:32" x14ac:dyDescent="0.25">
      <c r="Z54" s="1">
        <v>2022</v>
      </c>
      <c r="AA54" s="60">
        <f t="shared" si="44"/>
        <v>2862500.4854006544</v>
      </c>
      <c r="AB54" s="60">
        <f t="shared" si="45"/>
        <v>281821.42612945964</v>
      </c>
      <c r="AC54" s="60">
        <f t="shared" si="46"/>
        <v>881698.46174788091</v>
      </c>
      <c r="AD54" s="90">
        <f t="shared" si="47"/>
        <v>4026020.3732779948</v>
      </c>
      <c r="AE54" s="60">
        <f t="shared" si="48"/>
        <v>4811000</v>
      </c>
      <c r="AF54" s="73">
        <v>3.2999999999999918E-2</v>
      </c>
    </row>
    <row r="55" spans="26:32" x14ac:dyDescent="0.25">
      <c r="Z55" s="1">
        <v>2023</v>
      </c>
      <c r="AA55" s="60">
        <f t="shared" si="44"/>
        <v>2956963.0014188755</v>
      </c>
      <c r="AB55" s="60">
        <f t="shared" si="45"/>
        <v>291121.53319173184</v>
      </c>
      <c r="AC55" s="60">
        <f t="shared" si="46"/>
        <v>910794.51098556083</v>
      </c>
      <c r="AD55" s="90">
        <f t="shared" si="47"/>
        <v>4158879.0455961684</v>
      </c>
      <c r="AE55" s="60">
        <f t="shared" si="48"/>
        <v>4811000</v>
      </c>
      <c r="AF55" s="73">
        <v>3.2999999999999918E-2</v>
      </c>
    </row>
    <row r="56" spans="26:32" x14ac:dyDescent="0.25">
      <c r="Z56" s="1">
        <v>2024</v>
      </c>
      <c r="AA56" s="60">
        <f t="shared" si="44"/>
        <v>3054542.7804656988</v>
      </c>
      <c r="AB56" s="60">
        <f t="shared" si="45"/>
        <v>300728.54378705897</v>
      </c>
      <c r="AC56" s="60">
        <f t="shared" si="46"/>
        <v>940850.72984808439</v>
      </c>
      <c r="AD56" s="91">
        <f t="shared" si="47"/>
        <v>4296122.0541008422</v>
      </c>
      <c r="AE56" s="60">
        <f t="shared" si="48"/>
        <v>4811000</v>
      </c>
      <c r="AF56" s="73">
        <v>3.300000000000014E-2</v>
      </c>
    </row>
    <row r="57" spans="26:32" x14ac:dyDescent="0.25">
      <c r="Z57" s="1">
        <v>2025</v>
      </c>
      <c r="AA57" s="60">
        <f t="shared" si="44"/>
        <v>3137015.4355382724</v>
      </c>
      <c r="AB57" s="60">
        <f t="shared" si="45"/>
        <v>308848.21446930955</v>
      </c>
      <c r="AC57" s="60">
        <f t="shared" si="46"/>
        <v>966253.6995539827</v>
      </c>
      <c r="AD57" s="91">
        <f t="shared" si="47"/>
        <v>4412117.3495615646</v>
      </c>
      <c r="AE57" s="60">
        <f t="shared" si="48"/>
        <v>4811000</v>
      </c>
      <c r="AF57" s="73">
        <v>2.6999999999999913E-2</v>
      </c>
    </row>
    <row r="58" spans="26:32" x14ac:dyDescent="0.25">
      <c r="Z58" s="1">
        <v>2026</v>
      </c>
      <c r="AA58" s="60">
        <f t="shared" si="44"/>
        <v>3221714.8522978052</v>
      </c>
      <c r="AB58" s="60">
        <f t="shared" si="45"/>
        <v>317187.11625998089</v>
      </c>
      <c r="AC58" s="60">
        <f t="shared" si="46"/>
        <v>992342.54944194003</v>
      </c>
      <c r="AD58" s="91">
        <f t="shared" si="47"/>
        <v>4531244.5179997263</v>
      </c>
      <c r="AE58" s="60">
        <f t="shared" si="48"/>
        <v>4811000</v>
      </c>
      <c r="AF58" s="73">
        <v>2.6999999999999913E-2</v>
      </c>
    </row>
    <row r="59" spans="26:32" x14ac:dyDescent="0.25">
      <c r="Z59" s="1">
        <v>2027</v>
      </c>
      <c r="AA59" s="60">
        <f t="shared" si="44"/>
        <v>3308701.1533098454</v>
      </c>
      <c r="AB59" s="60">
        <f t="shared" si="45"/>
        <v>325751.16839900031</v>
      </c>
      <c r="AC59" s="60">
        <f t="shared" si="46"/>
        <v>1019135.7982768723</v>
      </c>
      <c r="AD59" s="91">
        <f t="shared" si="47"/>
        <v>4653588.1199857183</v>
      </c>
      <c r="AE59" s="60">
        <f t="shared" si="48"/>
        <v>4811000</v>
      </c>
      <c r="AF59" s="73">
        <v>2.6999999999999913E-2</v>
      </c>
    </row>
    <row r="60" spans="26:32" x14ac:dyDescent="0.25">
      <c r="Z60" s="1">
        <v>2028</v>
      </c>
      <c r="AA60" s="60">
        <f t="shared" si="44"/>
        <v>3398036.0844492107</v>
      </c>
      <c r="AB60" s="60">
        <f t="shared" si="45"/>
        <v>334546.44994577323</v>
      </c>
      <c r="AC60" s="60">
        <f t="shared" si="46"/>
        <v>1046652.4648303476</v>
      </c>
      <c r="AD60" s="91">
        <f t="shared" si="47"/>
        <v>4779234.9992253315</v>
      </c>
      <c r="AE60" s="60">
        <f t="shared" si="48"/>
        <v>4811000</v>
      </c>
      <c r="AF60" s="73">
        <v>2.6999999999999691E-2</v>
      </c>
    </row>
    <row r="61" spans="26:32" x14ac:dyDescent="0.25">
      <c r="Z61" s="1">
        <v>2029</v>
      </c>
      <c r="AA61" s="60">
        <f t="shared" si="44"/>
        <v>3489783.0587293399</v>
      </c>
      <c r="AB61" s="60">
        <f t="shared" si="45"/>
        <v>343579.20409430919</v>
      </c>
      <c r="AC61" s="60">
        <f t="shared" si="46"/>
        <v>1074912.0813807673</v>
      </c>
      <c r="AD61" s="91">
        <f t="shared" si="47"/>
        <v>4908274.3442044165</v>
      </c>
      <c r="AE61" s="60">
        <f t="shared" si="48"/>
        <v>4811000</v>
      </c>
      <c r="AF61" s="73">
        <v>2.7000000000000135E-2</v>
      </c>
    </row>
    <row r="62" spans="26:32" x14ac:dyDescent="0.25">
      <c r="Z62" s="1">
        <v>2030</v>
      </c>
      <c r="AA62" s="60">
        <f t="shared" si="44"/>
        <v>3573537.8521388443</v>
      </c>
      <c r="AB62" s="60">
        <f t="shared" si="45"/>
        <v>351825.10499257263</v>
      </c>
      <c r="AC62" s="60">
        <f t="shared" si="46"/>
        <v>1100709.9713339056</v>
      </c>
      <c r="AD62" s="91">
        <f t="shared" si="47"/>
        <v>5026072.9284653226</v>
      </c>
      <c r="AE62" s="60">
        <f t="shared" si="48"/>
        <v>4811000</v>
      </c>
      <c r="AF62" s="73">
        <v>2.4000000000000021E-2</v>
      </c>
    </row>
    <row r="63" spans="26:32" x14ac:dyDescent="0.25">
      <c r="Z63" s="1">
        <v>2031</v>
      </c>
      <c r="AA63" s="60">
        <f t="shared" si="44"/>
        <v>3659302.7605901766</v>
      </c>
      <c r="AB63" s="60">
        <f t="shared" si="45"/>
        <v>360268.90751239436</v>
      </c>
      <c r="AC63" s="60">
        <f t="shared" si="46"/>
        <v>1127127.0106459195</v>
      </c>
      <c r="AD63" s="91">
        <f t="shared" si="47"/>
        <v>5146698.6787484903</v>
      </c>
      <c r="AE63" s="60">
        <f t="shared" si="48"/>
        <v>4811000</v>
      </c>
      <c r="AF63" s="73">
        <v>2.4000000000000021E-2</v>
      </c>
    </row>
    <row r="64" spans="26:32" x14ac:dyDescent="0.25">
      <c r="Z64" s="1">
        <v>2032</v>
      </c>
      <c r="AA64" s="60">
        <f t="shared" si="44"/>
        <v>3747126.0268443408</v>
      </c>
      <c r="AB64" s="60">
        <f t="shared" si="45"/>
        <v>368915.36129269184</v>
      </c>
      <c r="AC64" s="60">
        <f t="shared" si="46"/>
        <v>1154178.0589014215</v>
      </c>
      <c r="AD64" s="91">
        <f t="shared" si="47"/>
        <v>5270219.447038454</v>
      </c>
      <c r="AE64" s="60">
        <f t="shared" si="48"/>
        <v>4811000</v>
      </c>
      <c r="AF64" s="73">
        <v>2.4000000000000021E-2</v>
      </c>
    </row>
    <row r="65" spans="22:32" x14ac:dyDescent="0.25">
      <c r="Z65" s="1">
        <v>2033</v>
      </c>
      <c r="AA65" s="60">
        <f t="shared" si="44"/>
        <v>3837057.0514886049</v>
      </c>
      <c r="AB65" s="60">
        <f t="shared" si="45"/>
        <v>377769.32996371639</v>
      </c>
      <c r="AC65" s="60">
        <f t="shared" si="46"/>
        <v>1181878.3323150554</v>
      </c>
      <c r="AD65" s="91">
        <f t="shared" si="47"/>
        <v>5396704.7137673767</v>
      </c>
      <c r="AE65" s="60">
        <f t="shared" si="48"/>
        <v>4811000</v>
      </c>
      <c r="AF65" s="73">
        <v>2.4000000000000021E-2</v>
      </c>
    </row>
    <row r="66" spans="22:32" x14ac:dyDescent="0.25">
      <c r="Z66" s="1">
        <v>2034</v>
      </c>
      <c r="AA66" s="60">
        <f t="shared" si="44"/>
        <v>3929146.4207243314</v>
      </c>
      <c r="AB66" s="60">
        <f t="shared" si="45"/>
        <v>386835.79388284561</v>
      </c>
      <c r="AC66" s="60">
        <f t="shared" si="46"/>
        <v>1210243.4122906169</v>
      </c>
      <c r="AD66" s="91">
        <f t="shared" si="47"/>
        <v>5526225.6268977942</v>
      </c>
      <c r="AE66" s="60">
        <f t="shared" si="48"/>
        <v>4811000</v>
      </c>
      <c r="AF66" s="73">
        <v>2.4000000000000021E-2</v>
      </c>
    </row>
    <row r="67" spans="22:32" x14ac:dyDescent="0.25">
      <c r="Z67" s="6"/>
      <c r="AB67" s="38"/>
      <c r="AC67" s="88"/>
      <c r="AD67" s="38"/>
      <c r="AF67" s="76">
        <f>AVERAGE(AF48:AF66)</f>
        <v>3.1368429338133386E-2</v>
      </c>
    </row>
    <row r="68" spans="22:32" x14ac:dyDescent="0.25">
      <c r="Z68" s="6"/>
      <c r="AA68" s="96">
        <v>0.71099999999999997</v>
      </c>
      <c r="AB68" s="96">
        <v>7.0000000000000007E-2</v>
      </c>
      <c r="AC68" s="96">
        <v>0.219</v>
      </c>
      <c r="AD68" s="97">
        <f>AA68+AB68+AC68</f>
        <v>0.99999999999999989</v>
      </c>
      <c r="AF68" s="38"/>
    </row>
    <row r="69" spans="22:32" x14ac:dyDescent="0.25">
      <c r="AA69" s="88" t="s">
        <v>27</v>
      </c>
      <c r="AB69" s="88" t="s">
        <v>28</v>
      </c>
      <c r="AC69" s="88" t="s">
        <v>29</v>
      </c>
    </row>
    <row r="70" spans="22:32" x14ac:dyDescent="0.25">
      <c r="V70" s="6"/>
      <c r="X70" s="6"/>
    </row>
  </sheetData>
  <pageMargins left="0.7" right="0.7" top="0.75" bottom="0.75" header="0.3" footer="0.3"/>
  <pageSetup orientation="portrait" horizontalDpi="300" verticalDpi="300" r:id="rId1"/>
  <ignoredErrors>
    <ignoredError sqref="Y6:AR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pry 2015 modif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Proyeccion demanda ajustada</dc:subject>
  <dc:creator>JRivera</dc:creator>
  <cp:lastModifiedBy>jrivera</cp:lastModifiedBy>
  <cp:lastPrinted>2013-08-06T14:31:21Z</cp:lastPrinted>
  <dcterms:created xsi:type="dcterms:W3CDTF">2012-08-01T14:36:44Z</dcterms:created>
  <dcterms:modified xsi:type="dcterms:W3CDTF">2016-06-14T12:35:39Z</dcterms:modified>
</cp:coreProperties>
</file>